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rtin\OneDrive\Plocha\projekt KC Hněvčeves\nové výběrové řízení - rozpočet skutečnost\"/>
    </mc:Choice>
  </mc:AlternateContent>
  <bookViews>
    <workbookView xWindow="0" yWindow="0" windowWidth="38400" windowHeight="17115" activeTab="1"/>
  </bookViews>
  <sheets>
    <sheet name="Rekapitulace stavby" sheetId="1" r:id="rId1"/>
    <sheet name="02 - Nová výstavba" sheetId="3" r:id="rId2"/>
    <sheet name="03 - Zpevněné plochy" sheetId="4" r:id="rId3"/>
    <sheet name="04 - ZTI" sheetId="5" r:id="rId4"/>
    <sheet name="05 - Elektro" sheetId="6" r:id="rId5"/>
    <sheet name="02.1 - Nová výstavba" sheetId="8" r:id="rId6"/>
    <sheet name="03.1 - Zpevněné plochy" sheetId="9" r:id="rId7"/>
    <sheet name="04.1 - ZTI" sheetId="10" r:id="rId8"/>
    <sheet name="05.1 - Elektro" sheetId="11" r:id="rId9"/>
  </sheets>
  <definedNames>
    <definedName name="_xlnm._FilterDatabase" localSheetId="1" hidden="1">'02 - Nová výstavba'!$C$127:$K$229</definedName>
    <definedName name="_xlnm._FilterDatabase" localSheetId="5" hidden="1">'02.1 - Nová výstavba'!$C$130:$K$215</definedName>
    <definedName name="_xlnm._FilterDatabase" localSheetId="2" hidden="1">'03 - Zpevněné plochy'!$C$119:$K$127</definedName>
    <definedName name="_xlnm._FilterDatabase" localSheetId="6" hidden="1">'03.1 - Zpevněné plochy'!$C$119:$K$127</definedName>
    <definedName name="_xlnm._FilterDatabase" localSheetId="3" hidden="1">'04 - ZTI'!$C$126:$K$144</definedName>
    <definedName name="_xlnm._FilterDatabase" localSheetId="7" hidden="1">'04.1 - ZTI'!$C$135:$K$137</definedName>
    <definedName name="_xlnm._FilterDatabase" localSheetId="4" hidden="1">'05 - Elektro'!$C$126:$K$127</definedName>
    <definedName name="_xlnm._FilterDatabase" localSheetId="8" hidden="1">'05.1 - Elektro'!$C$123:$K$138</definedName>
    <definedName name="_xlnm.Print_Titles" localSheetId="1">'02 - Nová výstavba'!$127:$127</definedName>
    <definedName name="_xlnm.Print_Titles" localSheetId="5">'02.1 - Nová výstavba'!$130:$130</definedName>
    <definedName name="_xlnm.Print_Titles" localSheetId="2">'03 - Zpevněné plochy'!$119:$119</definedName>
    <definedName name="_xlnm.Print_Titles" localSheetId="6">'03.1 - Zpevněné plochy'!$119:$119</definedName>
    <definedName name="_xlnm.Print_Titles" localSheetId="3">'04 - ZTI'!$126:$126</definedName>
    <definedName name="_xlnm.Print_Titles" localSheetId="7">'04.1 - ZTI'!$135:$135</definedName>
    <definedName name="_xlnm.Print_Titles" localSheetId="4">'05 - Elektro'!$126:$126</definedName>
    <definedName name="_xlnm.Print_Titles" localSheetId="8">'05.1 - Elektro'!$123:$123</definedName>
    <definedName name="_xlnm.Print_Titles" localSheetId="0">'Rekapitulace stavby'!$92:$92</definedName>
    <definedName name="_xlnm.Print_Area" localSheetId="1">'02 - Nová výstavba'!$C$4:$J$76,'02 - Nová výstavba'!$C$82:$J$107,'02 - Nová výstavba'!$C$113:$K$229</definedName>
    <definedName name="_xlnm.Print_Area" localSheetId="5">'02.1 - Nová výstavba'!$C$4:$J$76,'02.1 - Nová výstavba'!$C$82:$J$110,'02.1 - Nová výstavba'!$C$116:$K$215</definedName>
    <definedName name="_xlnm.Print_Area" localSheetId="2">'03 - Zpevněné plochy'!$C$4:$J$76,'03 - Zpevněné plochy'!$C$82:$J$99,'03 - Zpevněné plochy'!$C$105:$K$127</definedName>
    <definedName name="_xlnm.Print_Area" localSheetId="6">'03.1 - Zpevněné plochy'!$C$4:$J$76,'03.1 - Zpevněné plochy'!$C$82:$J$99,'03.1 - Zpevněné plochy'!$C$105:$K$127</definedName>
    <definedName name="_xlnm.Print_Area" localSheetId="3">'04 - ZTI'!$C$4:$J$76,'04 - ZTI'!$C$82:$J$106,'04 - ZTI'!$C$112:$K$144</definedName>
    <definedName name="_xlnm.Print_Area" localSheetId="7">'04.1 - ZTI'!$C$4:$J$76,'04.1 - ZTI'!$C$82:$J$115,'04.1 - ZTI'!$C$121:$K$137</definedName>
    <definedName name="_xlnm.Print_Area" localSheetId="4">'05 - Elektro'!$C$4:$J$76,'05 - Elektro'!$C$82:$J$106,'05 - Elektro'!$C$112:$K$127</definedName>
    <definedName name="_xlnm.Print_Area" localSheetId="8">'05.1 - Elektro'!$C$4:$J$76,'05.1 - Elektro'!$C$82:$J$103,'05.1 - Elektro'!$C$109:$K$138</definedName>
    <definedName name="_xlnm.Print_Area" localSheetId="0">'Rekapitulace stavby'!$D$4:$AO$76,'Rekapitulace stavby'!$C$82:$AQ$105</definedName>
  </definedNames>
  <calcPr calcId="152511"/>
</workbook>
</file>

<file path=xl/calcChain.xml><?xml version="1.0" encoding="utf-8"?>
<calcChain xmlns="http://schemas.openxmlformats.org/spreadsheetml/2006/main">
  <c r="J138" i="10" l="1"/>
  <c r="J139" i="10"/>
  <c r="J140" i="10"/>
  <c r="J98" i="6"/>
  <c r="J100" i="6"/>
  <c r="J98" i="11"/>
  <c r="J99" i="11"/>
  <c r="J100" i="11"/>
  <c r="J156" i="10"/>
  <c r="J158" i="10"/>
  <c r="J159" i="10"/>
  <c r="J161" i="10"/>
  <c r="J162" i="10"/>
  <c r="J100" i="5"/>
  <c r="J100" i="8" l="1"/>
  <c r="J103" i="10" l="1"/>
  <c r="J143" i="5" l="1"/>
  <c r="J142" i="5"/>
  <c r="J141" i="5"/>
  <c r="J136" i="5"/>
  <c r="J135" i="5"/>
  <c r="J134" i="5"/>
  <c r="J133" i="5"/>
  <c r="J132" i="5"/>
  <c r="J131" i="5"/>
  <c r="J144" i="6"/>
  <c r="J143" i="6"/>
  <c r="J142" i="6"/>
  <c r="J141" i="6"/>
  <c r="J140" i="6"/>
  <c r="J139" i="6"/>
  <c r="J138" i="6"/>
  <c r="J137" i="6"/>
  <c r="J136" i="6"/>
  <c r="J135" i="6"/>
  <c r="J134" i="6"/>
  <c r="J133" i="6"/>
  <c r="J132" i="6"/>
  <c r="J131" i="6"/>
  <c r="J128" i="11"/>
  <c r="J129" i="11"/>
  <c r="J130" i="11"/>
  <c r="J131" i="11"/>
  <c r="J132" i="11"/>
  <c r="J133" i="11"/>
  <c r="J134" i="11"/>
  <c r="J135" i="11"/>
  <c r="J136" i="11"/>
  <c r="J137" i="11"/>
  <c r="J138" i="11"/>
  <c r="J183" i="10"/>
  <c r="J113" i="10"/>
  <c r="J179" i="10"/>
  <c r="J177" i="10"/>
  <c r="J175" i="10"/>
  <c r="J173" i="10"/>
  <c r="J171" i="10"/>
  <c r="J170" i="10"/>
  <c r="J169" i="10"/>
  <c r="J168" i="10"/>
  <c r="J167" i="10"/>
  <c r="J166" i="10"/>
  <c r="J165" i="10"/>
  <c r="J160" i="10"/>
  <c r="J155" i="10" s="1"/>
  <c r="J153" i="10"/>
  <c r="J151" i="10"/>
  <c r="J150" i="10"/>
  <c r="J145" i="10"/>
  <c r="J144" i="10"/>
  <c r="J143" i="10"/>
  <c r="J142" i="10"/>
  <c r="J141" i="10"/>
  <c r="E128" i="10"/>
  <c r="F130" i="10"/>
  <c r="F132" i="10"/>
  <c r="J149" i="10" l="1"/>
  <c r="J109" i="10" s="1"/>
  <c r="J164" i="10"/>
  <c r="J130" i="6"/>
  <c r="J129" i="6" s="1"/>
  <c r="J127" i="11"/>
  <c r="J130" i="5"/>
  <c r="J129" i="5" s="1"/>
  <c r="J140" i="5"/>
  <c r="J139" i="5" s="1"/>
  <c r="J138" i="5" s="1"/>
  <c r="J110" i="10"/>
  <c r="J181" i="10"/>
  <c r="J114" i="10" s="1"/>
  <c r="J101" i="6"/>
  <c r="J105" i="5"/>
  <c r="J104" i="5" s="1"/>
  <c r="J103" i="5" s="1"/>
  <c r="J111" i="10"/>
  <c r="J102" i="10"/>
  <c r="J39" i="11"/>
  <c r="J38" i="11"/>
  <c r="AY104" i="1" s="1"/>
  <c r="J37" i="11"/>
  <c r="AX104" i="1" s="1"/>
  <c r="F39" i="11"/>
  <c r="BD104" i="1" s="1"/>
  <c r="F38" i="11"/>
  <c r="BC104" i="1" s="1"/>
  <c r="F37" i="11"/>
  <c r="BB104" i="1" s="1"/>
  <c r="T124" i="11"/>
  <c r="R124" i="11"/>
  <c r="P124" i="11"/>
  <c r="AU104" i="1" s="1"/>
  <c r="F120" i="11"/>
  <c r="F118" i="11"/>
  <c r="E116" i="11"/>
  <c r="F93" i="11"/>
  <c r="F91" i="11"/>
  <c r="E89" i="11"/>
  <c r="J26" i="11"/>
  <c r="E26" i="11"/>
  <c r="J121" i="11" s="1"/>
  <c r="J25" i="11"/>
  <c r="J23" i="11"/>
  <c r="E23" i="11"/>
  <c r="J120" i="11" s="1"/>
  <c r="J22" i="11"/>
  <c r="J20" i="11"/>
  <c r="E20" i="11"/>
  <c r="F121" i="11" s="1"/>
  <c r="J19" i="11"/>
  <c r="J14" i="11"/>
  <c r="J118" i="11" s="1"/>
  <c r="E7" i="11"/>
  <c r="E112" i="11" s="1"/>
  <c r="J39" i="10"/>
  <c r="J38" i="10"/>
  <c r="AY103" i="1" s="1"/>
  <c r="J37" i="10"/>
  <c r="AX103" i="1" s="1"/>
  <c r="F39" i="10"/>
  <c r="F38" i="10"/>
  <c r="BC103" i="1" s="1"/>
  <c r="F37" i="10"/>
  <c r="BB103" i="1" s="1"/>
  <c r="T137" i="10"/>
  <c r="R137" i="10"/>
  <c r="P137" i="10"/>
  <c r="AU103" i="1" s="1"/>
  <c r="F93" i="10"/>
  <c r="F91" i="10"/>
  <c r="E89" i="10"/>
  <c r="J26" i="10"/>
  <c r="E26" i="10"/>
  <c r="J133" i="10" s="1"/>
  <c r="J25" i="10"/>
  <c r="J23" i="10"/>
  <c r="E23" i="10"/>
  <c r="J22" i="10"/>
  <c r="J20" i="10"/>
  <c r="E20" i="10"/>
  <c r="F133" i="10" s="1"/>
  <c r="J19" i="10"/>
  <c r="J14" i="10"/>
  <c r="J130" i="10" s="1"/>
  <c r="E7" i="10"/>
  <c r="E124" i="10" s="1"/>
  <c r="J39" i="9"/>
  <c r="J38" i="9"/>
  <c r="AY102" i="1" s="1"/>
  <c r="J37" i="9"/>
  <c r="AX102" i="1" s="1"/>
  <c r="BI127" i="9"/>
  <c r="BH127" i="9"/>
  <c r="BG127" i="9"/>
  <c r="BF127" i="9"/>
  <c r="T127" i="9"/>
  <c r="R127" i="9"/>
  <c r="P127" i="9"/>
  <c r="BI126" i="9"/>
  <c r="BH126" i="9"/>
  <c r="BG126" i="9"/>
  <c r="BF126" i="9"/>
  <c r="T126" i="9"/>
  <c r="R126" i="9"/>
  <c r="P126" i="9"/>
  <c r="BI125" i="9"/>
  <c r="BH125" i="9"/>
  <c r="BG125" i="9"/>
  <c r="BF125" i="9"/>
  <c r="T125" i="9"/>
  <c r="R125" i="9"/>
  <c r="P125" i="9"/>
  <c r="BI123" i="9"/>
  <c r="BH123" i="9"/>
  <c r="BG123" i="9"/>
  <c r="BF123" i="9"/>
  <c r="T123" i="9"/>
  <c r="R123" i="9"/>
  <c r="P123" i="9"/>
  <c r="BI122" i="9"/>
  <c r="BH122" i="9"/>
  <c r="BG122" i="9"/>
  <c r="BF122" i="9"/>
  <c r="T122" i="9"/>
  <c r="R122" i="9"/>
  <c r="P122" i="9"/>
  <c r="BI121" i="9"/>
  <c r="BH121" i="9"/>
  <c r="BG121" i="9"/>
  <c r="BF121" i="9"/>
  <c r="T121" i="9"/>
  <c r="R121" i="9"/>
  <c r="P121" i="9"/>
  <c r="F116" i="9"/>
  <c r="F114" i="9"/>
  <c r="E112" i="9"/>
  <c r="F93" i="9"/>
  <c r="F91" i="9"/>
  <c r="E89" i="9"/>
  <c r="J26" i="9"/>
  <c r="E26" i="9"/>
  <c r="J117" i="9" s="1"/>
  <c r="J25" i="9"/>
  <c r="J23" i="9"/>
  <c r="E23" i="9"/>
  <c r="J93" i="9" s="1"/>
  <c r="J22" i="9"/>
  <c r="J20" i="9"/>
  <c r="E20" i="9"/>
  <c r="F94" i="9" s="1"/>
  <c r="J19" i="9"/>
  <c r="J14" i="9"/>
  <c r="J91" i="9" s="1"/>
  <c r="E7" i="9"/>
  <c r="E108" i="9" s="1"/>
  <c r="J39" i="8"/>
  <c r="J38" i="8"/>
  <c r="AY101" i="1" s="1"/>
  <c r="J37" i="8"/>
  <c r="AX101" i="1" s="1"/>
  <c r="BI205" i="8"/>
  <c r="BH205" i="8"/>
  <c r="BG205" i="8"/>
  <c r="BF205" i="8"/>
  <c r="T205" i="8"/>
  <c r="T204" i="8" s="1"/>
  <c r="R205" i="8"/>
  <c r="R204" i="8" s="1"/>
  <c r="P205" i="8"/>
  <c r="P204" i="8" s="1"/>
  <c r="BI203" i="8"/>
  <c r="BH203" i="8"/>
  <c r="BG203" i="8"/>
  <c r="BF203" i="8"/>
  <c r="T203" i="8"/>
  <c r="R203" i="8"/>
  <c r="P203" i="8"/>
  <c r="BI202" i="8"/>
  <c r="BH202" i="8"/>
  <c r="BG202" i="8"/>
  <c r="BF202" i="8"/>
  <c r="T202" i="8"/>
  <c r="R202" i="8"/>
  <c r="P202" i="8"/>
  <c r="BI193" i="8"/>
  <c r="BH193" i="8"/>
  <c r="BG193" i="8"/>
  <c r="BF193" i="8"/>
  <c r="T193" i="8"/>
  <c r="R193" i="8"/>
  <c r="P193" i="8"/>
  <c r="BI191" i="8"/>
  <c r="BH191" i="8"/>
  <c r="BG191" i="8"/>
  <c r="BF191" i="8"/>
  <c r="T191" i="8"/>
  <c r="R191" i="8"/>
  <c r="P191" i="8"/>
  <c r="BI190" i="8"/>
  <c r="BH190" i="8"/>
  <c r="BG190" i="8"/>
  <c r="BF190" i="8"/>
  <c r="T190" i="8"/>
  <c r="R190" i="8"/>
  <c r="P190" i="8"/>
  <c r="BI189" i="8"/>
  <c r="BH189" i="8"/>
  <c r="BG189" i="8"/>
  <c r="BF189" i="8"/>
  <c r="T189" i="8"/>
  <c r="R189" i="8"/>
  <c r="P189" i="8"/>
  <c r="BI182" i="8"/>
  <c r="BH182" i="8"/>
  <c r="BG182" i="8"/>
  <c r="BF182" i="8"/>
  <c r="T182" i="8"/>
  <c r="R182" i="8"/>
  <c r="P182" i="8"/>
  <c r="BI178" i="8"/>
  <c r="BH178" i="8"/>
  <c r="BG178" i="8"/>
  <c r="BF178" i="8"/>
  <c r="T178" i="8"/>
  <c r="R178" i="8"/>
  <c r="P178" i="8"/>
  <c r="BI173" i="8"/>
  <c r="BH173" i="8"/>
  <c r="BG173" i="8"/>
  <c r="BF173" i="8"/>
  <c r="T173" i="8"/>
  <c r="R173" i="8"/>
  <c r="P173" i="8"/>
  <c r="BI168" i="8"/>
  <c r="BH168" i="8"/>
  <c r="BG168" i="8"/>
  <c r="BF168" i="8"/>
  <c r="T168" i="8"/>
  <c r="R168" i="8"/>
  <c r="P168" i="8"/>
  <c r="BI165" i="8"/>
  <c r="BH165" i="8"/>
  <c r="BG165" i="8"/>
  <c r="BF165" i="8"/>
  <c r="T165" i="8"/>
  <c r="R165" i="8"/>
  <c r="P165" i="8"/>
  <c r="BI162" i="8"/>
  <c r="BH162" i="8"/>
  <c r="BG162" i="8"/>
  <c r="BF162" i="8"/>
  <c r="T162" i="8"/>
  <c r="R162" i="8"/>
  <c r="P162" i="8"/>
  <c r="BI160" i="8"/>
  <c r="BH160" i="8"/>
  <c r="BG160" i="8"/>
  <c r="BF160" i="8"/>
  <c r="T160" i="8"/>
  <c r="R160" i="8"/>
  <c r="P160" i="8"/>
  <c r="BI158" i="8"/>
  <c r="BH158" i="8"/>
  <c r="BG158" i="8"/>
  <c r="BF158" i="8"/>
  <c r="T158" i="8"/>
  <c r="R158" i="8"/>
  <c r="P158" i="8"/>
  <c r="BI156" i="8"/>
  <c r="BH156" i="8"/>
  <c r="BG156" i="8"/>
  <c r="BF156" i="8"/>
  <c r="T156" i="8"/>
  <c r="R156" i="8"/>
  <c r="P156" i="8"/>
  <c r="BI154" i="8"/>
  <c r="BH154" i="8"/>
  <c r="BG154" i="8"/>
  <c r="BF154" i="8"/>
  <c r="T154" i="8"/>
  <c r="R154" i="8"/>
  <c r="P154" i="8"/>
  <c r="BI150" i="8"/>
  <c r="BH150" i="8"/>
  <c r="BG150" i="8"/>
  <c r="BF150" i="8"/>
  <c r="T150" i="8"/>
  <c r="R150" i="8"/>
  <c r="P150" i="8"/>
  <c r="BI148" i="8"/>
  <c r="BH148" i="8"/>
  <c r="BG148" i="8"/>
  <c r="BF148" i="8"/>
  <c r="T148" i="8"/>
  <c r="R148" i="8"/>
  <c r="P148" i="8"/>
  <c r="BI146" i="8"/>
  <c r="BH146" i="8"/>
  <c r="BG146" i="8"/>
  <c r="BF146" i="8"/>
  <c r="T146" i="8"/>
  <c r="R146" i="8"/>
  <c r="P146" i="8"/>
  <c r="BI136" i="8"/>
  <c r="BH136" i="8"/>
  <c r="BG136" i="8"/>
  <c r="BF136" i="8"/>
  <c r="T136" i="8"/>
  <c r="R136" i="8"/>
  <c r="P136" i="8"/>
  <c r="BI134" i="8"/>
  <c r="BH134" i="8"/>
  <c r="BG134" i="8"/>
  <c r="BF134" i="8"/>
  <c r="T134" i="8"/>
  <c r="R134" i="8"/>
  <c r="P134" i="8"/>
  <c r="F127" i="8"/>
  <c r="F125" i="8"/>
  <c r="E123" i="8"/>
  <c r="F93" i="8"/>
  <c r="F91" i="8"/>
  <c r="E89" i="8"/>
  <c r="J26" i="8"/>
  <c r="E26" i="8"/>
  <c r="J128" i="8" s="1"/>
  <c r="J25" i="8"/>
  <c r="J23" i="8"/>
  <c r="E23" i="8"/>
  <c r="J93" i="8" s="1"/>
  <c r="J22" i="8"/>
  <c r="J20" i="8"/>
  <c r="E20" i="8"/>
  <c r="F128" i="8" s="1"/>
  <c r="J19" i="8"/>
  <c r="J14" i="8"/>
  <c r="J125" i="8" s="1"/>
  <c r="E7" i="8"/>
  <c r="E85" i="8" s="1"/>
  <c r="J39" i="6"/>
  <c r="J38" i="6"/>
  <c r="AY99" i="1" s="1"/>
  <c r="J37" i="6"/>
  <c r="AX99" i="1" s="1"/>
  <c r="T127" i="6"/>
  <c r="R127" i="6"/>
  <c r="P127" i="6"/>
  <c r="AU99" i="1" s="1"/>
  <c r="F123" i="6"/>
  <c r="F121" i="6"/>
  <c r="E119" i="6"/>
  <c r="F93" i="6"/>
  <c r="F91" i="6"/>
  <c r="E89" i="6"/>
  <c r="J26" i="6"/>
  <c r="E26" i="6"/>
  <c r="J94" i="6" s="1"/>
  <c r="J25" i="6"/>
  <c r="J23" i="6"/>
  <c r="E23" i="6"/>
  <c r="J123" i="6" s="1"/>
  <c r="J22" i="6"/>
  <c r="J20" i="6"/>
  <c r="E20" i="6"/>
  <c r="F94" i="6" s="1"/>
  <c r="J19" i="6"/>
  <c r="J14" i="6"/>
  <c r="J91" i="6" s="1"/>
  <c r="E7" i="6"/>
  <c r="E85" i="6" s="1"/>
  <c r="J39" i="5"/>
  <c r="J38" i="5"/>
  <c r="AY98" i="1" s="1"/>
  <c r="J37" i="5"/>
  <c r="AX98" i="1" s="1"/>
  <c r="F38" i="5"/>
  <c r="BC98" i="1" s="1"/>
  <c r="F37" i="5"/>
  <c r="BB98" i="1" s="1"/>
  <c r="T127" i="5"/>
  <c r="R127" i="5"/>
  <c r="P127" i="5"/>
  <c r="AU98" i="1" s="1"/>
  <c r="F123" i="5"/>
  <c r="F121" i="5"/>
  <c r="E119" i="5"/>
  <c r="F93" i="5"/>
  <c r="F91" i="5"/>
  <c r="E89" i="5"/>
  <c r="J26" i="5"/>
  <c r="E26" i="5"/>
  <c r="J124" i="5" s="1"/>
  <c r="J25" i="5"/>
  <c r="J23" i="5"/>
  <c r="E23" i="5"/>
  <c r="J123" i="5" s="1"/>
  <c r="J22" i="5"/>
  <c r="J20" i="5"/>
  <c r="E20" i="5"/>
  <c r="F124" i="5" s="1"/>
  <c r="J19" i="5"/>
  <c r="J14" i="5"/>
  <c r="J121" i="5" s="1"/>
  <c r="E7" i="5"/>
  <c r="E85" i="5" s="1"/>
  <c r="J39" i="4"/>
  <c r="J38" i="4"/>
  <c r="AY97" i="1" s="1"/>
  <c r="J37" i="4"/>
  <c r="AX97" i="1" s="1"/>
  <c r="BI127" i="4"/>
  <c r="BH127" i="4"/>
  <c r="BG127" i="4"/>
  <c r="BF127" i="4"/>
  <c r="T127" i="4"/>
  <c r="R127" i="4"/>
  <c r="P127" i="4"/>
  <c r="BI126" i="4"/>
  <c r="BH126" i="4"/>
  <c r="BG126" i="4"/>
  <c r="BF126" i="4"/>
  <c r="T126" i="4"/>
  <c r="R126" i="4"/>
  <c r="P126" i="4"/>
  <c r="BI125" i="4"/>
  <c r="BH125" i="4"/>
  <c r="BG125" i="4"/>
  <c r="BF125" i="4"/>
  <c r="T125" i="4"/>
  <c r="R125" i="4"/>
  <c r="P125" i="4"/>
  <c r="BI123" i="4"/>
  <c r="BH123" i="4"/>
  <c r="BG123" i="4"/>
  <c r="BF123" i="4"/>
  <c r="T123" i="4"/>
  <c r="R123" i="4"/>
  <c r="P123" i="4"/>
  <c r="BI122" i="4"/>
  <c r="BH122" i="4"/>
  <c r="BG122" i="4"/>
  <c r="BF122" i="4"/>
  <c r="T122" i="4"/>
  <c r="R122" i="4"/>
  <c r="P122" i="4"/>
  <c r="BI121" i="4"/>
  <c r="BH121" i="4"/>
  <c r="BG121" i="4"/>
  <c r="BF121" i="4"/>
  <c r="T121" i="4"/>
  <c r="R121" i="4"/>
  <c r="P121" i="4"/>
  <c r="F116" i="4"/>
  <c r="F114" i="4"/>
  <c r="E112" i="4"/>
  <c r="F93" i="4"/>
  <c r="F91" i="4"/>
  <c r="E89" i="4"/>
  <c r="J26" i="4"/>
  <c r="E26" i="4"/>
  <c r="J94" i="4" s="1"/>
  <c r="J25" i="4"/>
  <c r="J23" i="4"/>
  <c r="E23" i="4"/>
  <c r="J116" i="4" s="1"/>
  <c r="J22" i="4"/>
  <c r="J20" i="4"/>
  <c r="E20" i="4"/>
  <c r="F94" i="4" s="1"/>
  <c r="J19" i="4"/>
  <c r="J14" i="4"/>
  <c r="J114" i="4" s="1"/>
  <c r="E7" i="4"/>
  <c r="E108" i="4" s="1"/>
  <c r="J39" i="3"/>
  <c r="J38" i="3"/>
  <c r="AY96" i="1" s="1"/>
  <c r="J37" i="3"/>
  <c r="AX96" i="1" s="1"/>
  <c r="BI219" i="3"/>
  <c r="BH219" i="3"/>
  <c r="BG219" i="3"/>
  <c r="BF219" i="3"/>
  <c r="T219" i="3"/>
  <c r="T218" i="3" s="1"/>
  <c r="R219" i="3"/>
  <c r="R218" i="3" s="1"/>
  <c r="P219" i="3"/>
  <c r="P218" i="3" s="1"/>
  <c r="BI217" i="3"/>
  <c r="BH217" i="3"/>
  <c r="BG217" i="3"/>
  <c r="BF217" i="3"/>
  <c r="T217" i="3"/>
  <c r="R217" i="3"/>
  <c r="P217" i="3"/>
  <c r="BI208" i="3"/>
  <c r="BH208" i="3"/>
  <c r="BG208" i="3"/>
  <c r="BF208" i="3"/>
  <c r="T208" i="3"/>
  <c r="R208" i="3"/>
  <c r="P208" i="3"/>
  <c r="BI206" i="3"/>
  <c r="BH206" i="3"/>
  <c r="BG206" i="3"/>
  <c r="BF206" i="3"/>
  <c r="T206" i="3"/>
  <c r="R206" i="3"/>
  <c r="P206" i="3"/>
  <c r="BI205" i="3"/>
  <c r="BH205" i="3"/>
  <c r="BG205" i="3"/>
  <c r="BF205" i="3"/>
  <c r="T205" i="3"/>
  <c r="R205" i="3"/>
  <c r="P205" i="3"/>
  <c r="BI204" i="3"/>
  <c r="BH204" i="3"/>
  <c r="BG204" i="3"/>
  <c r="BF204" i="3"/>
  <c r="T204" i="3"/>
  <c r="R204" i="3"/>
  <c r="P204" i="3"/>
  <c r="BI197" i="3"/>
  <c r="BH197" i="3"/>
  <c r="BG197" i="3"/>
  <c r="BF197" i="3"/>
  <c r="T197" i="3"/>
  <c r="R197" i="3"/>
  <c r="P197" i="3"/>
  <c r="BI191" i="3"/>
  <c r="BH191" i="3"/>
  <c r="BG191" i="3"/>
  <c r="BF191" i="3"/>
  <c r="T191" i="3"/>
  <c r="R191" i="3"/>
  <c r="P191" i="3"/>
  <c r="BI186" i="3"/>
  <c r="BH186" i="3"/>
  <c r="BG186" i="3"/>
  <c r="BF186" i="3"/>
  <c r="T186" i="3"/>
  <c r="R186" i="3"/>
  <c r="P186" i="3"/>
  <c r="BI181" i="3"/>
  <c r="BH181" i="3"/>
  <c r="BG181" i="3"/>
  <c r="BF181" i="3"/>
  <c r="T181" i="3"/>
  <c r="R181" i="3"/>
  <c r="P181" i="3"/>
  <c r="BI178" i="3"/>
  <c r="BH178" i="3"/>
  <c r="BG178" i="3"/>
  <c r="BF178" i="3"/>
  <c r="T178" i="3"/>
  <c r="R178" i="3"/>
  <c r="P178" i="3"/>
  <c r="BI176" i="3"/>
  <c r="BH176" i="3"/>
  <c r="BG176" i="3"/>
  <c r="BF176" i="3"/>
  <c r="T176" i="3"/>
  <c r="R176" i="3"/>
  <c r="P176" i="3"/>
  <c r="BI173" i="3"/>
  <c r="BH173" i="3"/>
  <c r="BG173" i="3"/>
  <c r="BF173" i="3"/>
  <c r="T173" i="3"/>
  <c r="R173" i="3"/>
  <c r="P173" i="3"/>
  <c r="BI169" i="3"/>
  <c r="BH169" i="3"/>
  <c r="BG169" i="3"/>
  <c r="BF169" i="3"/>
  <c r="T169" i="3"/>
  <c r="R169" i="3"/>
  <c r="P169" i="3"/>
  <c r="BI164" i="3"/>
  <c r="BH164" i="3"/>
  <c r="BG164" i="3"/>
  <c r="BF164" i="3"/>
  <c r="T164" i="3"/>
  <c r="R164" i="3"/>
  <c r="P164" i="3"/>
  <c r="BI162" i="3"/>
  <c r="BH162" i="3"/>
  <c r="BG162" i="3"/>
  <c r="BF162" i="3"/>
  <c r="T162" i="3"/>
  <c r="R162" i="3"/>
  <c r="P162" i="3"/>
  <c r="BI158" i="3"/>
  <c r="BH158" i="3"/>
  <c r="BG158" i="3"/>
  <c r="BF158" i="3"/>
  <c r="T158" i="3"/>
  <c r="R158" i="3"/>
  <c r="P158" i="3"/>
  <c r="BI154" i="3"/>
  <c r="BH154" i="3"/>
  <c r="BG154" i="3"/>
  <c r="BF154" i="3"/>
  <c r="T154" i="3"/>
  <c r="R154" i="3"/>
  <c r="P154" i="3"/>
  <c r="BI147" i="3"/>
  <c r="BH147" i="3"/>
  <c r="BG147" i="3"/>
  <c r="BF147" i="3"/>
  <c r="T147" i="3"/>
  <c r="R147" i="3"/>
  <c r="P147" i="3"/>
  <c r="BI143" i="3"/>
  <c r="BH143" i="3"/>
  <c r="BG143" i="3"/>
  <c r="BF143" i="3"/>
  <c r="T143" i="3"/>
  <c r="R143" i="3"/>
  <c r="P143" i="3"/>
  <c r="BI135" i="3"/>
  <c r="BH135" i="3"/>
  <c r="BG135" i="3"/>
  <c r="BF135" i="3"/>
  <c r="T135" i="3"/>
  <c r="R135" i="3"/>
  <c r="P135" i="3"/>
  <c r="BI133" i="3"/>
  <c r="BH133" i="3"/>
  <c r="BG133" i="3"/>
  <c r="BF133" i="3"/>
  <c r="T133" i="3"/>
  <c r="R133" i="3"/>
  <c r="P133" i="3"/>
  <c r="BI130" i="3"/>
  <c r="BH130" i="3"/>
  <c r="BG130" i="3"/>
  <c r="BF130" i="3"/>
  <c r="T130" i="3"/>
  <c r="R130" i="3"/>
  <c r="P130" i="3"/>
  <c r="F124" i="3"/>
  <c r="F122" i="3"/>
  <c r="E120" i="3"/>
  <c r="F93" i="3"/>
  <c r="F91" i="3"/>
  <c r="E89" i="3"/>
  <c r="J26" i="3"/>
  <c r="E26" i="3"/>
  <c r="J94" i="3" s="1"/>
  <c r="J25" i="3"/>
  <c r="J23" i="3"/>
  <c r="E23" i="3"/>
  <c r="J124" i="3" s="1"/>
  <c r="J22" i="3"/>
  <c r="J20" i="3"/>
  <c r="E20" i="3"/>
  <c r="F125" i="3" s="1"/>
  <c r="J19" i="3"/>
  <c r="J14" i="3"/>
  <c r="J91" i="3" s="1"/>
  <c r="E7" i="3"/>
  <c r="E116" i="3" s="1"/>
  <c r="L90" i="1"/>
  <c r="AM90" i="1"/>
  <c r="AM89" i="1"/>
  <c r="L89" i="1"/>
  <c r="AM87" i="1"/>
  <c r="L87" i="1"/>
  <c r="L85" i="1"/>
  <c r="L84" i="1"/>
  <c r="BK126" i="9"/>
  <c r="BK125" i="9"/>
  <c r="J123" i="9"/>
  <c r="BK122" i="9"/>
  <c r="BK205" i="8"/>
  <c r="J205" i="8"/>
  <c r="BK203" i="8"/>
  <c r="J203" i="8"/>
  <c r="J182" i="8"/>
  <c r="BK178" i="8"/>
  <c r="J173" i="8"/>
  <c r="BK158" i="8"/>
  <c r="BK156" i="8"/>
  <c r="BK136" i="8"/>
  <c r="J127" i="4"/>
  <c r="BK126" i="4"/>
  <c r="J123" i="4"/>
  <c r="J122" i="4"/>
  <c r="AS95" i="1"/>
  <c r="J127" i="9"/>
  <c r="J121" i="9"/>
  <c r="J160" i="8"/>
  <c r="J158" i="8"/>
  <c r="BK154" i="8"/>
  <c r="J148" i="8"/>
  <c r="J146" i="8"/>
  <c r="J134" i="8"/>
  <c r="BK164" i="3"/>
  <c r="J162" i="3"/>
  <c r="BK158" i="3"/>
  <c r="J135" i="3"/>
  <c r="BK133" i="3"/>
  <c r="J130" i="3"/>
  <c r="J125" i="9"/>
  <c r="BK121" i="9"/>
  <c r="BK190" i="8"/>
  <c r="BK182" i="8"/>
  <c r="BK173" i="8"/>
  <c r="J162" i="8"/>
  <c r="BK160" i="8"/>
  <c r="J156" i="8"/>
  <c r="BK134" i="8"/>
  <c r="BK127" i="9"/>
  <c r="J126" i="9"/>
  <c r="BK123" i="9"/>
  <c r="BK189" i="8"/>
  <c r="J178" i="8"/>
  <c r="J136" i="8"/>
  <c r="J173" i="3"/>
  <c r="J36" i="11"/>
  <c r="BK168" i="8"/>
  <c r="J154" i="8"/>
  <c r="BK219" i="3"/>
  <c r="J217" i="3"/>
  <c r="J191" i="3"/>
  <c r="BK186" i="3"/>
  <c r="BK176" i="3"/>
  <c r="BK143" i="3"/>
  <c r="AS100" i="1"/>
  <c r="J189" i="8"/>
  <c r="BK165" i="8"/>
  <c r="BK123" i="4"/>
  <c r="BK217" i="3"/>
  <c r="BK208" i="3"/>
  <c r="J206" i="3"/>
  <c r="J205" i="3"/>
  <c r="J204" i="3"/>
  <c r="J197" i="3"/>
  <c r="BK191" i="3"/>
  <c r="J186" i="3"/>
  <c r="J181" i="3"/>
  <c r="J178" i="3"/>
  <c r="BK169" i="3"/>
  <c r="BK162" i="3"/>
  <c r="J168" i="8"/>
  <c r="J150" i="8"/>
  <c r="BK148" i="8"/>
  <c r="BK146" i="8"/>
  <c r="BK121" i="4"/>
  <c r="J122" i="9"/>
  <c r="BK202" i="8"/>
  <c r="J193" i="8"/>
  <c r="J191" i="8"/>
  <c r="BK150" i="8"/>
  <c r="BK191" i="8"/>
  <c r="J190" i="8"/>
  <c r="J165" i="8"/>
  <c r="BK147" i="3"/>
  <c r="J202" i="8"/>
  <c r="BK193" i="8"/>
  <c r="BK162" i="8"/>
  <c r="J126" i="4"/>
  <c r="BK125" i="4"/>
  <c r="BK122" i="4"/>
  <c r="J219" i="3"/>
  <c r="J208" i="3"/>
  <c r="BK206" i="3"/>
  <c r="BK205" i="3"/>
  <c r="BK204" i="3"/>
  <c r="BK197" i="3"/>
  <c r="BK181" i="3"/>
  <c r="BK178" i="3"/>
  <c r="J176" i="3"/>
  <c r="BK173" i="3"/>
  <c r="J164" i="3"/>
  <c r="BK135" i="3"/>
  <c r="BK127" i="4"/>
  <c r="J125" i="4"/>
  <c r="J121" i="4"/>
  <c r="J169" i="3"/>
  <c r="J158" i="3"/>
  <c r="J154" i="3"/>
  <c r="J147" i="3"/>
  <c r="J143" i="3"/>
  <c r="J133" i="3"/>
  <c r="BK130" i="3"/>
  <c r="BK154" i="3"/>
  <c r="F39" i="6"/>
  <c r="BD99" i="1" s="1"/>
  <c r="F38" i="6"/>
  <c r="BC99" i="1" s="1"/>
  <c r="F39" i="5"/>
  <c r="BD98" i="1" s="1"/>
  <c r="J36" i="5"/>
  <c r="AW98" i="1" s="1"/>
  <c r="J36" i="6"/>
  <c r="AW99" i="1" s="1"/>
  <c r="F36" i="11"/>
  <c r="BA104" i="1" s="1"/>
  <c r="J36" i="10"/>
  <c r="AW103" i="1" s="1"/>
  <c r="F37" i="6"/>
  <c r="BB99" i="1" s="1"/>
  <c r="J148" i="10" l="1"/>
  <c r="J112" i="10"/>
  <c r="J101" i="11"/>
  <c r="J126" i="11"/>
  <c r="J129" i="3"/>
  <c r="J128" i="5"/>
  <c r="J101" i="5"/>
  <c r="J128" i="6"/>
  <c r="J127" i="6" s="1"/>
  <c r="J99" i="6"/>
  <c r="J108" i="10"/>
  <c r="J125" i="11"/>
  <c r="J124" i="11" s="1"/>
  <c r="J101" i="10"/>
  <c r="J133" i="8"/>
  <c r="J132" i="8" s="1"/>
  <c r="P180" i="3"/>
  <c r="R180" i="3"/>
  <c r="T180" i="3"/>
  <c r="E85" i="10"/>
  <c r="J94" i="10"/>
  <c r="J93" i="10"/>
  <c r="J132" i="10"/>
  <c r="P153" i="3"/>
  <c r="P171" i="3"/>
  <c r="P196" i="3"/>
  <c r="R120" i="4"/>
  <c r="R153" i="3"/>
  <c r="R171" i="3"/>
  <c r="R196" i="3"/>
  <c r="T207" i="3"/>
  <c r="P120" i="4"/>
  <c r="AU97" i="1"/>
  <c r="R207" i="3"/>
  <c r="BK120" i="4"/>
  <c r="J120" i="4" s="1"/>
  <c r="J98" i="4" s="1"/>
  <c r="BK133" i="8"/>
  <c r="R163" i="8"/>
  <c r="P133" i="8"/>
  <c r="BK167" i="8"/>
  <c r="J167" i="8" s="1"/>
  <c r="J106" i="8" s="1"/>
  <c r="BK181" i="8"/>
  <c r="J181" i="8" s="1"/>
  <c r="J107" i="8" s="1"/>
  <c r="P192" i="8"/>
  <c r="BK153" i="3"/>
  <c r="J153" i="3" s="1"/>
  <c r="R133" i="8"/>
  <c r="T155" i="8"/>
  <c r="T167" i="8"/>
  <c r="P120" i="9"/>
  <c r="AU102" i="1" s="1"/>
  <c r="BK171" i="3"/>
  <c r="J171" i="3" s="1"/>
  <c r="J102" i="3" s="1"/>
  <c r="BK196" i="3"/>
  <c r="J196" i="3" s="1"/>
  <c r="J104" i="3" s="1"/>
  <c r="BK145" i="8"/>
  <c r="J145" i="8" s="1"/>
  <c r="R145" i="8"/>
  <c r="P155" i="8"/>
  <c r="P163" i="8"/>
  <c r="P167" i="8"/>
  <c r="T181" i="8"/>
  <c r="T192" i="8"/>
  <c r="T120" i="9"/>
  <c r="BK207" i="3"/>
  <c r="J207" i="3" s="1"/>
  <c r="J105" i="3" s="1"/>
  <c r="P145" i="8"/>
  <c r="BK155" i="8"/>
  <c r="J155" i="8" s="1"/>
  <c r="J104" i="8" s="1"/>
  <c r="R155" i="8"/>
  <c r="R167" i="8"/>
  <c r="R181" i="8"/>
  <c r="BK192" i="8"/>
  <c r="J192" i="8" s="1"/>
  <c r="J108" i="8" s="1"/>
  <c r="R120" i="9"/>
  <c r="T153" i="3"/>
  <c r="T171" i="3"/>
  <c r="T196" i="3"/>
  <c r="P207" i="3"/>
  <c r="T120" i="4"/>
  <c r="T133" i="8"/>
  <c r="T145" i="8"/>
  <c r="BK163" i="8"/>
  <c r="J163" i="8" s="1"/>
  <c r="J105" i="8" s="1"/>
  <c r="T163" i="8"/>
  <c r="P181" i="8"/>
  <c r="R192" i="8"/>
  <c r="BK120" i="9"/>
  <c r="J120" i="9" s="1"/>
  <c r="J98" i="9" s="1"/>
  <c r="J125" i="3"/>
  <c r="BE158" i="3"/>
  <c r="BE164" i="3"/>
  <c r="E85" i="3"/>
  <c r="J122" i="3"/>
  <c r="E85" i="4"/>
  <c r="J93" i="4"/>
  <c r="BE126" i="4"/>
  <c r="J94" i="5"/>
  <c r="J121" i="6"/>
  <c r="J124" i="6"/>
  <c r="BE146" i="8"/>
  <c r="BE130" i="3"/>
  <c r="BE154" i="3"/>
  <c r="BE176" i="3"/>
  <c r="BE191" i="3"/>
  <c r="BE205" i="3"/>
  <c r="BE208" i="3"/>
  <c r="BE219" i="3"/>
  <c r="BK180" i="3"/>
  <c r="J180" i="3" s="1"/>
  <c r="J103" i="3" s="1"/>
  <c r="BK218" i="3"/>
  <c r="J218" i="3" s="1"/>
  <c r="J106" i="3" s="1"/>
  <c r="BE123" i="4"/>
  <c r="BE154" i="8"/>
  <c r="BE156" i="8"/>
  <c r="BE173" i="8"/>
  <c r="BE134" i="8"/>
  <c r="J93" i="3"/>
  <c r="BE133" i="3"/>
  <c r="BE193" i="8"/>
  <c r="BE202" i="8"/>
  <c r="J94" i="9"/>
  <c r="F94" i="3"/>
  <c r="BE135" i="3"/>
  <c r="BE143" i="3"/>
  <c r="BE169" i="3"/>
  <c r="J91" i="4"/>
  <c r="J91" i="5"/>
  <c r="E115" i="5"/>
  <c r="E115" i="6"/>
  <c r="F124" i="6"/>
  <c r="E119" i="8"/>
  <c r="J127" i="8"/>
  <c r="BE136" i="8"/>
  <c r="BE162" i="8"/>
  <c r="BE189" i="8"/>
  <c r="BE178" i="3"/>
  <c r="BE186" i="3"/>
  <c r="BE197" i="3"/>
  <c r="BE204" i="3"/>
  <c r="BE206" i="3"/>
  <c r="F117" i="4"/>
  <c r="BE127" i="4"/>
  <c r="J94" i="8"/>
  <c r="BE150" i="8"/>
  <c r="BE158" i="8"/>
  <c r="BE160" i="8"/>
  <c r="BE178" i="8"/>
  <c r="BE182" i="8"/>
  <c r="BE190" i="8"/>
  <c r="BE162" i="3"/>
  <c r="BE173" i="3"/>
  <c r="BE181" i="3"/>
  <c r="BE217" i="3"/>
  <c r="E85" i="9"/>
  <c r="F94" i="5"/>
  <c r="J91" i="8"/>
  <c r="BE148" i="8"/>
  <c r="BE168" i="8"/>
  <c r="BK204" i="8"/>
  <c r="J204" i="8" s="1"/>
  <c r="J109" i="8" s="1"/>
  <c r="F117" i="9"/>
  <c r="J91" i="10"/>
  <c r="F94" i="10"/>
  <c r="BE147" i="3"/>
  <c r="BE122" i="4"/>
  <c r="BE165" i="8"/>
  <c r="BE191" i="8"/>
  <c r="J116" i="9"/>
  <c r="BE121" i="9"/>
  <c r="BE122" i="9"/>
  <c r="BE127" i="9"/>
  <c r="AW104" i="1"/>
  <c r="BK124" i="11"/>
  <c r="J117" i="4"/>
  <c r="J114" i="9"/>
  <c r="BE125" i="9"/>
  <c r="BE126" i="9"/>
  <c r="BK137" i="10"/>
  <c r="J91" i="11"/>
  <c r="J93" i="11"/>
  <c r="J94" i="11"/>
  <c r="BE121" i="4"/>
  <c r="BE125" i="4"/>
  <c r="J93" i="5"/>
  <c r="BK127" i="5"/>
  <c r="J93" i="6"/>
  <c r="BK127" i="6"/>
  <c r="F94" i="8"/>
  <c r="BE203" i="8"/>
  <c r="BE205" i="8"/>
  <c r="BE123" i="9"/>
  <c r="BD103" i="1"/>
  <c r="E85" i="11"/>
  <c r="F94" i="11"/>
  <c r="F39" i="8"/>
  <c r="BD101" i="1" s="1"/>
  <c r="F37" i="3"/>
  <c r="BB96" i="1" s="1"/>
  <c r="F37" i="9"/>
  <c r="BB102" i="1"/>
  <c r="AS94" i="1"/>
  <c r="J36" i="8"/>
  <c r="AW101" i="1" s="1"/>
  <c r="F38" i="8"/>
  <c r="BC101" i="1" s="1"/>
  <c r="F36" i="8"/>
  <c r="BA101" i="1" s="1"/>
  <c r="J36" i="3"/>
  <c r="AW96" i="1" s="1"/>
  <c r="F36" i="10"/>
  <c r="BA103" i="1" s="1"/>
  <c r="F37" i="8"/>
  <c r="BB101" i="1" s="1"/>
  <c r="F37" i="4"/>
  <c r="BB97" i="1" s="1"/>
  <c r="F39" i="3"/>
  <c r="BD96" i="1" s="1"/>
  <c r="F36" i="3"/>
  <c r="BA96" i="1" s="1"/>
  <c r="F38" i="3"/>
  <c r="BC96" i="1" s="1"/>
  <c r="J36" i="4"/>
  <c r="AW97" i="1" s="1"/>
  <c r="F38" i="4"/>
  <c r="BC97" i="1" s="1"/>
  <c r="F36" i="4"/>
  <c r="BA97" i="1" s="1"/>
  <c r="F38" i="9"/>
  <c r="BC102" i="1"/>
  <c r="F36" i="9"/>
  <c r="BA102" i="1" s="1"/>
  <c r="F36" i="6"/>
  <c r="BA99" i="1" s="1"/>
  <c r="F36" i="5"/>
  <c r="BA98" i="1" s="1"/>
  <c r="F39" i="4"/>
  <c r="BD97" i="1" s="1"/>
  <c r="F39" i="9"/>
  <c r="BD102" i="1" s="1"/>
  <c r="J36" i="9"/>
  <c r="AW102" i="1" s="1"/>
  <c r="J144" i="8" l="1"/>
  <c r="J131" i="8" s="1"/>
  <c r="J101" i="3"/>
  <c r="J151" i="3"/>
  <c r="J128" i="3" s="1"/>
  <c r="J32" i="6"/>
  <c r="J99" i="5"/>
  <c r="J98" i="5" s="1"/>
  <c r="F35" i="5" s="1"/>
  <c r="J127" i="5"/>
  <c r="J100" i="10"/>
  <c r="J147" i="10"/>
  <c r="J107" i="10"/>
  <c r="J106" i="10" s="1"/>
  <c r="J101" i="8"/>
  <c r="J103" i="8"/>
  <c r="R132" i="8"/>
  <c r="P129" i="3"/>
  <c r="T129" i="3"/>
  <c r="R129" i="3"/>
  <c r="R144" i="8"/>
  <c r="P132" i="8"/>
  <c r="T144" i="8"/>
  <c r="T151" i="3"/>
  <c r="R151" i="3"/>
  <c r="T132" i="8"/>
  <c r="BK144" i="8"/>
  <c r="P144" i="8"/>
  <c r="P151" i="3"/>
  <c r="BK129" i="3"/>
  <c r="J99" i="3" s="1"/>
  <c r="BK151" i="3"/>
  <c r="BK132" i="8"/>
  <c r="J99" i="8" s="1"/>
  <c r="BC100" i="1"/>
  <c r="AY100" i="1" s="1"/>
  <c r="J35" i="9"/>
  <c r="AV102" i="1" s="1"/>
  <c r="AT102" i="1" s="1"/>
  <c r="F35" i="9"/>
  <c r="AZ102" i="1"/>
  <c r="BB95" i="1"/>
  <c r="AX95" i="1" s="1"/>
  <c r="BD95" i="1"/>
  <c r="F35" i="4"/>
  <c r="AZ97" i="1" s="1"/>
  <c r="BC95" i="1"/>
  <c r="AY95" i="1" s="1"/>
  <c r="BA95" i="1"/>
  <c r="AW95" i="1" s="1"/>
  <c r="J35" i="4"/>
  <c r="AV97" i="1" s="1"/>
  <c r="AT97" i="1" s="1"/>
  <c r="J32" i="9"/>
  <c r="AG102" i="1" s="1"/>
  <c r="BA100" i="1"/>
  <c r="AW100" i="1" s="1"/>
  <c r="J32" i="4"/>
  <c r="AG97" i="1" s="1"/>
  <c r="BD100" i="1"/>
  <c r="BB100" i="1"/>
  <c r="AX100" i="1" s="1"/>
  <c r="F35" i="11" l="1"/>
  <c r="AG104" i="1"/>
  <c r="AG99" i="1"/>
  <c r="F35" i="6"/>
  <c r="J35" i="6" s="1"/>
  <c r="AV99" i="1" s="1"/>
  <c r="AT99" i="1" s="1"/>
  <c r="AN99" i="1" s="1"/>
  <c r="J35" i="5"/>
  <c r="AV98" i="1" s="1"/>
  <c r="AT98" i="1" s="1"/>
  <c r="AZ98" i="1"/>
  <c r="AN97" i="1"/>
  <c r="J100" i="3"/>
  <c r="J137" i="10"/>
  <c r="J99" i="10"/>
  <c r="J98" i="10" s="1"/>
  <c r="R131" i="8"/>
  <c r="J102" i="8"/>
  <c r="T131" i="8"/>
  <c r="J32" i="5"/>
  <c r="AG98" i="1" s="1"/>
  <c r="P128" i="3"/>
  <c r="AU96" i="1" s="1"/>
  <c r="AU95" i="1" s="1"/>
  <c r="T128" i="3"/>
  <c r="AN102" i="1"/>
  <c r="P131" i="8"/>
  <c r="AU101" i="1" s="1"/>
  <c r="AU100" i="1" s="1"/>
  <c r="R128" i="3"/>
  <c r="J41" i="4"/>
  <c r="J41" i="9"/>
  <c r="BK128" i="3"/>
  <c r="J98" i="3" s="1"/>
  <c r="F35" i="3" s="1"/>
  <c r="BK131" i="8"/>
  <c r="J98" i="8" s="1"/>
  <c r="F35" i="8" s="1"/>
  <c r="BD94" i="1"/>
  <c r="W33" i="1" s="1"/>
  <c r="BC94" i="1"/>
  <c r="AY94" i="1" s="1"/>
  <c r="BB94" i="1"/>
  <c r="W31" i="1" s="1"/>
  <c r="BA94" i="1"/>
  <c r="W30" i="1" s="1"/>
  <c r="AZ99" i="1" l="1"/>
  <c r="J32" i="11"/>
  <c r="AZ104" i="1"/>
  <c r="J35" i="11"/>
  <c r="AV104" i="1" s="1"/>
  <c r="AT104" i="1" s="1"/>
  <c r="AN104" i="1" s="1"/>
  <c r="F35" i="10"/>
  <c r="AZ103" i="1" s="1"/>
  <c r="AG103" i="1"/>
  <c r="J35" i="8"/>
  <c r="AV101" i="1" s="1"/>
  <c r="AT101" i="1" s="1"/>
  <c r="AZ101" i="1"/>
  <c r="J41" i="6"/>
  <c r="AN98" i="1"/>
  <c r="J35" i="3"/>
  <c r="AV96" i="1" s="1"/>
  <c r="AT96" i="1" s="1"/>
  <c r="AZ96" i="1"/>
  <c r="J41" i="5"/>
  <c r="AU94" i="1"/>
  <c r="AX94" i="1"/>
  <c r="J32" i="3"/>
  <c r="AG96" i="1" s="1"/>
  <c r="W32" i="1"/>
  <c r="J32" i="8"/>
  <c r="AG101" i="1" s="1"/>
  <c r="AW94" i="1"/>
  <c r="AK30" i="1" s="1"/>
  <c r="J35" i="10" l="1"/>
  <c r="AV103" i="1" s="1"/>
  <c r="AT103" i="1" s="1"/>
  <c r="AN103" i="1" s="1"/>
  <c r="AZ95" i="1"/>
  <c r="AV95" i="1" s="1"/>
  <c r="AT95" i="1" s="1"/>
  <c r="J41" i="11"/>
  <c r="J32" i="10"/>
  <c r="J41" i="10" s="1"/>
  <c r="AN101" i="1"/>
  <c r="AZ100" i="1"/>
  <c r="AV100" i="1" s="1"/>
  <c r="AT100" i="1" s="1"/>
  <c r="AN96" i="1"/>
  <c r="J41" i="8"/>
  <c r="J41" i="3"/>
  <c r="AG95" i="1"/>
  <c r="AG100" i="1"/>
  <c r="AN95" i="1" l="1"/>
  <c r="AZ94" i="1"/>
  <c r="AV94" i="1" s="1"/>
  <c r="AN100" i="1"/>
  <c r="AG94" i="1"/>
  <c r="AT94" i="1" l="1"/>
  <c r="AN94" i="1" s="1"/>
  <c r="AK26" i="1"/>
  <c r="W29" i="1" l="1"/>
  <c r="AK29" i="1" s="1"/>
  <c r="AK35" i="1" s="1"/>
</calcChain>
</file>

<file path=xl/sharedStrings.xml><?xml version="1.0" encoding="utf-8"?>
<sst xmlns="http://schemas.openxmlformats.org/spreadsheetml/2006/main" count="3519" uniqueCount="570">
  <si>
    <t>Export Komplet</t>
  </si>
  <si>
    <t/>
  </si>
  <si>
    <t>2.0</t>
  </si>
  <si>
    <t>False</t>
  </si>
  <si>
    <t>{b6cdb8a9-eac0-402f-98ef-221800f1c127}</t>
  </si>
  <si>
    <t>&gt;&gt;  skryté sloupce  &lt;&lt;</t>
  </si>
  <si>
    <t>0,01</t>
  </si>
  <si>
    <t>21</t>
  </si>
  <si>
    <t>15</t>
  </si>
  <si>
    <t>REKAPITULACE STAVBY</t>
  </si>
  <si>
    <t>v ---  níže se nacházejí doplnkové a pomocné údaje k sestavám  --- v</t>
  </si>
  <si>
    <t>0,001</t>
  </si>
  <si>
    <t>Kód:</t>
  </si>
  <si>
    <t>16012019</t>
  </si>
  <si>
    <t>Stavba:</t>
  </si>
  <si>
    <t>Komunitní centrum a hasičská zbrojnice Hněvčeves</t>
  </si>
  <si>
    <t>KSO:</t>
  </si>
  <si>
    <t>CC-CZ:</t>
  </si>
  <si>
    <t>Místo:</t>
  </si>
  <si>
    <t>Hněvčeves 54</t>
  </si>
  <si>
    <t>Datum:</t>
  </si>
  <si>
    <t>Zadavatel:</t>
  </si>
  <si>
    <t>IČ:</t>
  </si>
  <si>
    <t>Obec Hněvčeves, Hněvčeves 54, 503 15</t>
  </si>
  <si>
    <t>DIČ:</t>
  </si>
  <si>
    <t>Zhotovitel:</t>
  </si>
  <si>
    <t xml:space="preserve"> </t>
  </si>
  <si>
    <t>Projektant:</t>
  </si>
  <si>
    <t>True</t>
  </si>
  <si>
    <t>Zpracovatel:</t>
  </si>
  <si>
    <t>Poznámka:</t>
  </si>
  <si>
    <t>Soupis prací je sestaven s využitím položek Cenové soustavy ÚRS. Cenové a technické podmínky položek Cenové soustavy ÚRS, které nejsou uvedeny v soupisu prací (informace  tzv. úvodních částí katalogů) jsou neomezeně dálkově k dispozici na ww.cs-urs.cz. Položky soupisu prací, které nemají ve sloupci „Cenová soustava“ uveden žádný údaj, nepochází z Cenové soustavy ÚRS. Soupis prací je zpracován v rozsahu a podrobnosti projektu. Součástí položek uvedených ve výkazu výměr jsou veškeré s nimi spojené práce, které jsou zapotřebí pro provedení kompletní dodávky díla, a to i když nejsou zvlášť  uvedeny ve výkazu výměr. To znamená, že veškeré položky patrné z výkazů, výkresů a technických zpráv je třeba v nabídkové ceně doplnit a ocenit jako kompletně vykonané práce vč materiálu, nářadí a strojů nutných k práci, i když tyto nejsou ve výkazu výměr vypsány zvlášť. V případě, že má zhotovitel pochyby ohledně plánovaných položek ve výkazech, výkresech a technických zprávách, má za povinnost toto sdělit před odevzdáním nabídkové ceny. Veškeré výrobky, pokud jsou uvedeny, jsou uvedeny pouze jako referenční, obecně určující standard, technické parametry, požadované vlastnosti._x000D_
Rozpočet je zpracován dle projektové dokumentace.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</si>
  <si>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</si>
  <si>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</si>
  <si>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</si>
  <si>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</si>
  <si>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</si>
  <si>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</si>
  <si>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</si>
  <si>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</si>
  <si>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</si>
  <si>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</si>
  <si>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</si>
  <si>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</si>
  <si>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</si>
  <si>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</si>
  <si>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</si>
  <si>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</si>
  <si>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</si>
  <si>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</si>
  <si>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</si>
  <si>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</si>
  <si>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</si>
  <si>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</si>
  <si>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</si>
  <si>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</si>
  <si>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</si>
  <si>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</si>
  <si>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</si>
  <si>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</si>
  <si>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</si>
  <si>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</si>
  <si>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</si>
  <si>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</si>
  <si>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</si>
  <si>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</si>
  <si>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</si>
  <si>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</si>
  <si>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</si>
  <si>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</si>
  <si>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</si>
  <si>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</si>
  <si>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</si>
  <si>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</si>
  <si>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</si>
  <si>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</si>
  <si>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I.</t>
  </si>
  <si>
    <t>Etapa I.</t>
  </si>
  <si>
    <t>STA</t>
  </si>
  <si>
    <t>1</t>
  </si>
  <si>
    <t>{b66083c9-18d6-40de-8ec2-83d58bf767b8}</t>
  </si>
  <si>
    <t>2</t>
  </si>
  <si>
    <t>/</t>
  </si>
  <si>
    <t>Soupis</t>
  </si>
  <si>
    <t>02</t>
  </si>
  <si>
    <t>Nová výstavba</t>
  </si>
  <si>
    <t>{a107c051-6d98-442b-a0b0-299f95142f89}</t>
  </si>
  <si>
    <t>03</t>
  </si>
  <si>
    <t>Zpevněné plochy</t>
  </si>
  <si>
    <t>{a814349b-a54f-45ab-b61c-73a11bb9ea68}</t>
  </si>
  <si>
    <t>04</t>
  </si>
  <si>
    <t>ZTI</t>
  </si>
  <si>
    <t>{1a3daa93-5152-4cc1-ab3b-ba83990082a6}</t>
  </si>
  <si>
    <t>05</t>
  </si>
  <si>
    <t>Elektro</t>
  </si>
  <si>
    <t>{5e38280f-dca1-4206-bc4f-bd9eff04c3e8}</t>
  </si>
  <si>
    <t>II.</t>
  </si>
  <si>
    <t>Etapa II.</t>
  </si>
  <si>
    <t>{c98b3912-0506-439b-84da-5d47571c31ac}</t>
  </si>
  <si>
    <t>02.1</t>
  </si>
  <si>
    <t>{9bdd13f5-c8fc-414b-8f19-505f77ea6949}</t>
  </si>
  <si>
    <t>03.1</t>
  </si>
  <si>
    <t>{9711bfc2-b3ee-42bc-893f-5a48d3fb6b82}</t>
  </si>
  <si>
    <t>04.1</t>
  </si>
  <si>
    <t>{d5385066-5c45-446e-90ed-e0c7ca050c93}</t>
  </si>
  <si>
    <t>05.1</t>
  </si>
  <si>
    <t>{8cf70d5d-5b33-48d8-918a-e7d7043ac4b0}</t>
  </si>
  <si>
    <t>KRYCÍ LIST SOUPISU PRACÍ</t>
  </si>
  <si>
    <t>Objekt:</t>
  </si>
  <si>
    <t>I. - Etapa I.</t>
  </si>
  <si>
    <t>Soupis:</t>
  </si>
  <si>
    <t>Soupis prací je sestaven s využitím položek Cenové soustavy ÚRS. Cenové a technické podmínky položek Cenové soustavy ÚRS, které nejsou uvedeny v soupisu prací (informace  tzv. úvodních částí katalogů) jsou neomezeně dálkově k dispozici na ww.cs-urs.cz. Položky soupisu prací, které nemají ve sloupci „Cenová soustava“ uveden žádný údaj, nepochází z Cenové soustavy ÚRS. Soupis prací je zpracován v rozsahu a podrobnosti projektu. Součástí položek uvedených ve výkazu výměr jsou veškeré s nimi spojené práce, které jsou zapotřebí pro provedení kompletní dodávky díla, a to i když nejsou zvlášť  uvedeny ve výkazu výměr. To znamená, že veškeré položky patrné z výkazů, výkresů a technických zpráv je třeba v nabídkové ceně doplnit a ocenit jako kompletně vykonané práce vč materiálu, nářadí a strojů nutných k práci, i když tyto nejsou ve výkazu výměr vypsány zvlášť. V případě, že má zhotovitel pochyby ohledně plánovaných položek ve výkazech, výkresech a technických zprávách, má za povinnost toto sdělit před odevzdáním nabídkové ceny. Veškeré výrobky, pokud jsou uvedeny, jsou uvedeny pouze jako referenční, obecně určující standard, technické parametry, požadované vlastnosti. Rozpočet je zpracován dle projektové dokumentace.</t>
  </si>
  <si>
    <t>REKAPITULACE ČLENĚNÍ SOUPISU PRACÍ</t>
  </si>
  <si>
    <t>Kód dílu - Popis</t>
  </si>
  <si>
    <t>Cena celkem [CZK]</t>
  </si>
  <si>
    <t>Náklady ze soupisu prací</t>
  </si>
  <si>
    <t>-1</t>
  </si>
  <si>
    <t>HSV - Práce a dodávky HSV</t>
  </si>
  <si>
    <t xml:space="preserve">    6 - Úpravy povrchů, podlahy a osazování výplní</t>
  </si>
  <si>
    <t>PSV - Práce a dodávky PSV</t>
  </si>
  <si>
    <t xml:space="preserve">    713 - Izolace tepelné</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</si>
  <si>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</si>
  <si>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</si>
  <si>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</si>
  <si>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</si>
  <si>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</si>
  <si>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</si>
  <si>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</si>
  <si>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</si>
  <si>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</si>
  <si>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</si>
  <si>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</si>
  <si>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</si>
  <si>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</si>
  <si>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</si>
  <si>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</si>
  <si>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</si>
  <si>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</si>
  <si>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K</t>
  </si>
  <si>
    <t>m2</t>
  </si>
  <si>
    <t>4</t>
  </si>
  <si>
    <t>VV</t>
  </si>
  <si>
    <t>Součet</t>
  </si>
  <si>
    <t>3</t>
  </si>
  <si>
    <t>CS ÚRS 2019 02</t>
  </si>
  <si>
    <t>5</t>
  </si>
  <si>
    <t>6</t>
  </si>
  <si>
    <t>t</t>
  </si>
  <si>
    <t>Úpravy povrchů, podlahy a osazování výplní</t>
  </si>
  <si>
    <t>16</t>
  </si>
  <si>
    <t>kus</t>
  </si>
  <si>
    <t>m</t>
  </si>
  <si>
    <t>P</t>
  </si>
  <si>
    <t>32</t>
  </si>
  <si>
    <t>34</t>
  </si>
  <si>
    <t>35</t>
  </si>
  <si>
    <t>PSV</t>
  </si>
  <si>
    <t>Práce a dodávky PSV</t>
  </si>
  <si>
    <t>713</t>
  </si>
  <si>
    <t>Izolace tepelné</t>
  </si>
  <si>
    <t>43</t>
  </si>
  <si>
    <t>46</t>
  </si>
  <si>
    <t>47</t>
  </si>
  <si>
    <t>49</t>
  </si>
  <si>
    <t>50</t>
  </si>
  <si>
    <t>HZS</t>
  </si>
  <si>
    <t>Hodinové zúčtovací sazby</t>
  </si>
  <si>
    <t>56</t>
  </si>
  <si>
    <t>hod</t>
  </si>
  <si>
    <t>02 - Nová výstavba</t>
  </si>
  <si>
    <t xml:space="preserve">    3 - Svislé a kompletní konstrukce</t>
  </si>
  <si>
    <t xml:space="preserve">    763 - Konstrukce suché výstavby</t>
  </si>
  <si>
    <t xml:space="preserve">    767 - Konstrukce zámečnické</t>
  </si>
  <si>
    <t xml:space="preserve">    771 - Podlahy krytiny</t>
  </si>
  <si>
    <t xml:space="preserve">    781 - Dokončovací práce - obklady</t>
  </si>
  <si>
    <t xml:space="preserve">    783 - Dokončovací práce - nátěry</t>
  </si>
  <si>
    <t xml:space="preserve">    784 - Dokončovací práce - malby</t>
  </si>
  <si>
    <t xml:space="preserve">    786 - Dokončovací práce - hlinikové žaluzie</t>
  </si>
  <si>
    <t>1268847672</t>
  </si>
  <si>
    <t>soubor</t>
  </si>
  <si>
    <t>Mezisoučet</t>
  </si>
  <si>
    <t>M</t>
  </si>
  <si>
    <t>57</t>
  </si>
  <si>
    <t>" omítka pod obklad dle v.č. D.1.1.10</t>
  </si>
  <si>
    <t>(2,25*2+1,6*2-0,8)*2,0</t>
  </si>
  <si>
    <t>(2,1*2+0,9*2-0,7+1,25*4+1,0*4-0,7*4+1,6*4+1,0*4-0,7*3)*2,0</t>
  </si>
  <si>
    <t>(2,45+3,5+0,8)*0,6</t>
  </si>
  <si>
    <t>58</t>
  </si>
  <si>
    <t>60</t>
  </si>
  <si>
    <t>63</t>
  </si>
  <si>
    <t>(1,6+10,7+0,16+0,3+6,1)*5,4</t>
  </si>
  <si>
    <t>-2,0*0,9*2</t>
  </si>
  <si>
    <t>-4,0*3,6</t>
  </si>
  <si>
    <t>67</t>
  </si>
  <si>
    <t>70</t>
  </si>
  <si>
    <t>74</t>
  </si>
  <si>
    <t>622511111</t>
  </si>
  <si>
    <t>Tenkovrstvá akrylátová mozaiková střednězrnná omítka včetně penetrace vnějších stěn</t>
  </si>
  <si>
    <t>441098450</t>
  </si>
  <si>
    <t>52,752*1,02" ztratné</t>
  </si>
  <si>
    <t>75</t>
  </si>
  <si>
    <t>622541031</t>
  </si>
  <si>
    <t>Omítka tenkovrstvá silikonsilikátová vnějších ploch, včetně penetrace podkladu zrnitá, tloušťky 3,0 mm stěn</t>
  </si>
  <si>
    <t>928564786</t>
  </si>
  <si>
    <t>250,752*1,02*0,4" ztratné</t>
  </si>
  <si>
    <t>76</t>
  </si>
  <si>
    <t>62254-R1</t>
  </si>
  <si>
    <t>Vnější obložená fasáda dle v.č. D.1.1.16 - skladba konstrukce vč. systémových komponentů a prvků pro ostění a ukončení obkladu - kompletní provedení vč. přesunu hmot a stavebních přípomocí</t>
  </si>
  <si>
    <t>-1438125673</t>
  </si>
  <si>
    <t xml:space="preserve">Poznámka k položce:_x000D_
Fasáda ve skladbě:_x000D_
 - fasádní desky cetris tl 12mm_x000D_
 - podkladní rošt ocelový_x000D_
 - difúzní folie_x000D_
 - minerální izolace tl. 160mm_x000D_
 - penetrace a lepící hmota_x000D_
 Kompletní provedení vč. ostění kolem oken a ukončení nad soklem a u střechy._x000D_
</t>
  </si>
  <si>
    <t xml:space="preserve">" ze skladby dle v.č. D.1.1.16 </t>
  </si>
  <si>
    <t>83,844*0,4</t>
  </si>
  <si>
    <t>77</t>
  </si>
  <si>
    <t>1,3*0,7*2</t>
  </si>
  <si>
    <t>1,0*1,75</t>
  </si>
  <si>
    <t>78</t>
  </si>
  <si>
    <t>79</t>
  </si>
  <si>
    <t>80</t>
  </si>
  <si>
    <t>81</t>
  </si>
  <si>
    <t>84</t>
  </si>
  <si>
    <t>86</t>
  </si>
  <si>
    <t>87</t>
  </si>
  <si>
    <t>637121114</t>
  </si>
  <si>
    <t>Okapový chodník z kačírku tl 250 mm s udusáním</t>
  </si>
  <si>
    <t>476835542</t>
  </si>
  <si>
    <t xml:space="preserve">" dle situace </t>
  </si>
  <si>
    <t>(13,04+0,5+0,5+16,62+0,5+0,5+2,9)*0,5</t>
  </si>
  <si>
    <t>88</t>
  </si>
  <si>
    <t>637311131</t>
  </si>
  <si>
    <t>Okapový chodník z betonových záhonových obrubníků lože beton</t>
  </si>
  <si>
    <t>-56088607</t>
  </si>
  <si>
    <t>(0,5+13,04+0,5+0,5+16,62+0,5+0,5+2,9)</t>
  </si>
  <si>
    <t>89</t>
  </si>
  <si>
    <t>90</t>
  </si>
  <si>
    <t>91</t>
  </si>
  <si>
    <t>92</t>
  </si>
  <si>
    <t>93</t>
  </si>
  <si>
    <t>94</t>
  </si>
  <si>
    <t>95</t>
  </si>
  <si>
    <t>96</t>
  </si>
  <si>
    <t>97</t>
  </si>
  <si>
    <t>98</t>
  </si>
  <si>
    <t>99</t>
  </si>
  <si>
    <t>100</t>
  </si>
  <si>
    <t>101</t>
  </si>
  <si>
    <t>102</t>
  </si>
  <si>
    <t>103</t>
  </si>
  <si>
    <t>104</t>
  </si>
  <si>
    <t>106</t>
  </si>
  <si>
    <t>107</t>
  </si>
  <si>
    <t>108</t>
  </si>
  <si>
    <t>713121111</t>
  </si>
  <si>
    <t>Montáž izolace tepelné podlah volně kladenými rohožemi, pásy, dílci, deskami 1 vrstva</t>
  </si>
  <si>
    <t>113</t>
  </si>
  <si>
    <t>998713102</t>
  </si>
  <si>
    <t>Přesun hmot tonážní pro izolace tepelné v objektech v do 12 m</t>
  </si>
  <si>
    <t>114</t>
  </si>
  <si>
    <t>115</t>
  </si>
  <si>
    <t>116</t>
  </si>
  <si>
    <t>117</t>
  </si>
  <si>
    <t>118</t>
  </si>
  <si>
    <t>125</t>
  </si>
  <si>
    <t>763</t>
  </si>
  <si>
    <t>Konstrukce suché výstavby</t>
  </si>
  <si>
    <t>126</t>
  </si>
  <si>
    <t>763131471</t>
  </si>
  <si>
    <t>SDK podhled deska 1xH2DF 12,5 bez TI dvouvrstvá spodní kce profil CD+UD</t>
  </si>
  <si>
    <t>536198536</t>
  </si>
  <si>
    <t>" dle tabulky místností 1 NP</t>
  </si>
  <si>
    <t>11,1+3,6+1,25+1,8+1,2+1,5+1,5</t>
  </si>
  <si>
    <t>127</t>
  </si>
  <si>
    <t>763431001</t>
  </si>
  <si>
    <t>Montáž minerálního podhledu s vyjímatelnými panely vel. do 0,36 m2 na zavěšený viditelný rošt</t>
  </si>
  <si>
    <t>-1229556146</t>
  </si>
  <si>
    <t>3,15+16,6+9,0+14,6</t>
  </si>
  <si>
    <t>128</t>
  </si>
  <si>
    <t>59036516</t>
  </si>
  <si>
    <t>deska podhledová minerální rovná bílá jemně texturovaná bez perforace  17x600x600mm</t>
  </si>
  <si>
    <t>1783609793</t>
  </si>
  <si>
    <t>43,35*1,1</t>
  </si>
  <si>
    <t>129</t>
  </si>
  <si>
    <t>763431201</t>
  </si>
  <si>
    <t>Napojení minerálního podhledu na stěnu obvodovou lištou</t>
  </si>
  <si>
    <t>-1277000256</t>
  </si>
  <si>
    <t>2,3*2+1,5*2</t>
  </si>
  <si>
    <t>2,25*2+3,65*2+4,0*4</t>
  </si>
  <si>
    <t>6,02*2+2,3*2</t>
  </si>
  <si>
    <t>130</t>
  </si>
  <si>
    <t>998763101</t>
  </si>
  <si>
    <t>Přesun hmot tonážní pro dřevostavby v objektech v do 12 m</t>
  </si>
  <si>
    <t>-36498558</t>
  </si>
  <si>
    <t>131</t>
  </si>
  <si>
    <t>134</t>
  </si>
  <si>
    <t>767</t>
  </si>
  <si>
    <t>Konstrukce zámečnické</t>
  </si>
  <si>
    <t>149</t>
  </si>
  <si>
    <t>767111110.3</t>
  </si>
  <si>
    <t>Dodávka a montáž vstupního kovového schodiště vč. povrchové úpravy FeZn - cena bude upřesněna dle výběru investora- kompletní provedení vč. přesunu hmot a stavebních přípomocí</t>
  </si>
  <si>
    <t>1969905683</t>
  </si>
  <si>
    <t>Poznámka k položce:_x000D_
VENKOVÍ KOVOVÉ ŽÁROVĚ ZINKOVANÉ SCHODIŠTĚ,_x000D_
PODESTA A STUPNĚ Z POROROŠTŮ._x000D_
VČETNĚ KOVOVÉHO ŽÁROVĚ ZINKOVANÉHO_x000D_
TRUBKOVÉHO ZÁBRADLÍ</t>
  </si>
  <si>
    <t>150</t>
  </si>
  <si>
    <t>767111110.4</t>
  </si>
  <si>
    <t>Dodávka a montáž nerezového schodišťového zábradlí - cena bude upřesněna dle výběru investora - kompletní provedení vč. přesunu hmot a stavebních přípomocí</t>
  </si>
  <si>
    <t>-95773505</t>
  </si>
  <si>
    <t>1  " dle popisu tabulky výrobků  pozice Z14</t>
  </si>
  <si>
    <t>151</t>
  </si>
  <si>
    <t>767111110.6</t>
  </si>
  <si>
    <t>Dodávka a montáž schodišťového madla - cena bude upřesněna dle výběru investora - kompletní provedení vč. přesunu hmot a stavebních přípomocí</t>
  </si>
  <si>
    <t>-1039346743</t>
  </si>
  <si>
    <t>2,5+8,5  " dle popisu tabulky výrobků  pozice Z16+17</t>
  </si>
  <si>
    <t>771</t>
  </si>
  <si>
    <t>Podlahy krytiny</t>
  </si>
  <si>
    <t>152</t>
  </si>
  <si>
    <t>77100001R</t>
  </si>
  <si>
    <t>Podlahové krytiny - dlažby vč. soklu - cena bude upřesněna dle výběru investora - kompletní provedení vč. přesunu hmot</t>
  </si>
  <si>
    <t>-239284558</t>
  </si>
  <si>
    <t>Poznámka k položce:_x000D_
V koupelnách a WC je uvažováno pod dlažby HI stěrka!_x000D_
Kompletní provedení - dodávka, montáž, přesun hmot</t>
  </si>
  <si>
    <t>"dle výpisu tabulky místností v1 NP</t>
  </si>
  <si>
    <t>16,6+11,1+53,5+3,6+1,25+1,8+1,2+1,5+1,5+4,7+6,5+8,0</t>
  </si>
  <si>
    <t>153</t>
  </si>
  <si>
    <t>77100002R</t>
  </si>
  <si>
    <t>Podlahové krytiny - PVC/koberec vč. soklu - cena bude upřesněna dle výběru investora - kompletní provedení vč. přesunu hmot</t>
  </si>
  <si>
    <t>-609070922</t>
  </si>
  <si>
    <t>Poznámka k položce:_x000D_
Před montáží podlah bude povrch vystěrkován._x000D_
Kompletní provedení - dodávka, montáž, přesun hmot</t>
  </si>
  <si>
    <t>9,0+14,6</t>
  </si>
  <si>
    <t>154</t>
  </si>
  <si>
    <t>77100003R</t>
  </si>
  <si>
    <t>Podlahové krytiny - čistící zóna - kompletní skladba přechodových lišt - cena bude upřesněna dle výběru investora - kompletní provedení vč. přesunu hmot</t>
  </si>
  <si>
    <t>147291562</t>
  </si>
  <si>
    <t>Poznámka k položce:_x000D_
TERASOVÁ DLAŽBA                                                                                            40 mm_x000D_
PODKLADNÍ TERČE POD DLAŽBU + PŘÍŘEZY Z FOLIE mPVC                             15+1,5 mm_x000D_
HYDROIZOLACE Z FOLIE mPVC (určená do skladby pro přitížení, nepochozí)   1,5 mm_x000D_
GEOTEXTILIE DLE PD_x000D_
XPS (pevnost v tlaku při 10% stlačení min. 300 kPa, λ= 0,034 W/(m.K))          60 mm_x000D_
XPS SPÁDOVÉ KLÍNY (60-0mm, λ= 0,034 W/(m.K))                                           0-60 mm_x000D_
PAROZÁBRANA A POJISTNÁ HYDROIZOLACE (hydroizolační pás z SBS            5 mm_x000D_
modifikovaného asfaltu)_x000D_
_x000D_
Kompletní provedení - dodávka, montáž, přesun hmot a stavební přípomoce</t>
  </si>
  <si>
    <t>3,15</t>
  </si>
  <si>
    <t>781</t>
  </si>
  <si>
    <t>Dokončovací práce - obklady</t>
  </si>
  <si>
    <t>155</t>
  </si>
  <si>
    <t>781474114</t>
  </si>
  <si>
    <t>Montáž obkladů vnitřních keramických hladkých do 22 ks/m2 lepených flexibilním lepidlem</t>
  </si>
  <si>
    <t>-356885112</t>
  </si>
  <si>
    <t>157</t>
  </si>
  <si>
    <t>781479196</t>
  </si>
  <si>
    <t>Příplatek k montáži obkladů vnitřních keramických hladkých za spárování</t>
  </si>
  <si>
    <t>150907849</t>
  </si>
  <si>
    <t>158</t>
  </si>
  <si>
    <t>781495111</t>
  </si>
  <si>
    <t>Penetrace podkladu vnitřních obkladů</t>
  </si>
  <si>
    <t>-772622999</t>
  </si>
  <si>
    <t>159</t>
  </si>
  <si>
    <t>998781102</t>
  </si>
  <si>
    <t>Přesun hmot tonážní pro obklady keramické v objektech v do 12 m</t>
  </si>
  <si>
    <t>-418615089</t>
  </si>
  <si>
    <t>784</t>
  </si>
  <si>
    <t>Dokončovací práce - malby</t>
  </si>
  <si>
    <t>164</t>
  </si>
  <si>
    <t>784111001</t>
  </si>
  <si>
    <t>Oprášení (ometení ) podkladu v místnostech výšky do 3,80 m</t>
  </si>
  <si>
    <t>833843436</t>
  </si>
  <si>
    <t xml:space="preserve">129,2" stropy s omítkou </t>
  </si>
  <si>
    <t xml:space="preserve">886,813" omtíky </t>
  </si>
  <si>
    <t>37,649" ostění a nadpraží</t>
  </si>
  <si>
    <t>21,95" SDK podhled</t>
  </si>
  <si>
    <t>108,85" podkroví</t>
  </si>
  <si>
    <t>1184,462*0,4</t>
  </si>
  <si>
    <t>784181121</t>
  </si>
  <si>
    <t>Hloubková jednonásobná penetrace podkladu v místnostech výšky do 3,80 m</t>
  </si>
  <si>
    <t>166</t>
  </si>
  <si>
    <t>784221101</t>
  </si>
  <si>
    <t>Dvojnásobné bílé malby  ze směsí za sucha dobře otěruvzdorných v místnostech do 3,80 m</t>
  </si>
  <si>
    <t>-1578759847</t>
  </si>
  <si>
    <t>786</t>
  </si>
  <si>
    <t>Dokončovací práce - hlinikové žaluzie</t>
  </si>
  <si>
    <t>167</t>
  </si>
  <si>
    <t>786623111.1</t>
  </si>
  <si>
    <t>Dodávka a montáž hlinikových žalizií s elektrickým pohonem - kompletní provedení vč. přesunu hmot a stavebních přípomocí</t>
  </si>
  <si>
    <t>515409502</t>
  </si>
  <si>
    <t>" dle tabulky výrobků ozn Z8-Z13</t>
  </si>
  <si>
    <t>2,0*1,75*2</t>
  </si>
  <si>
    <t>1,5*1,75*1</t>
  </si>
  <si>
    <t>2,0*1,25*6</t>
  </si>
  <si>
    <t>1,0*1,25</t>
  </si>
  <si>
    <t>29,445*0,4</t>
  </si>
  <si>
    <t>03 - Zpevněné plochy</t>
  </si>
  <si>
    <t>Zpevněné plochy z betonové zámkové dlažby pojizdných ploch vč. obruby kompletní skladba včetně přesunů hmot a zemních prací</t>
  </si>
  <si>
    <t>Zpevněné plochy z betonové zámkové dlažby pochůzích ploch vč. obruby kompletní skladba včetně přesunů hmot a zemních prací</t>
  </si>
  <si>
    <t>141409292</t>
  </si>
  <si>
    <t>Zpevněné plochy - bourání stávajících ploch - kompletní skladba včetně přesunů suti a zemních prací</t>
  </si>
  <si>
    <t>-165065840</t>
  </si>
  <si>
    <t>(132,8+84,8)*0,4</t>
  </si>
  <si>
    <t>Úprava a ohumusování zatravněných ploch vč, osetí trávou - kompletní provedení včetně přesunů mot a zemních prací</t>
  </si>
  <si>
    <t>2131477917</t>
  </si>
  <si>
    <t>Provedení dětského hřiště - písek vč. obruby - kompletní provedení včetně přesunů mot a zemních prací</t>
  </si>
  <si>
    <t>-120520435</t>
  </si>
  <si>
    <t>Zpevnění plochy v rámci sadových úprav - kompletní provedení včetně přesunů mot a zemních prací</t>
  </si>
  <si>
    <t>-415587562</t>
  </si>
  <si>
    <t>04 - ZTI</t>
  </si>
  <si>
    <t>05 - Elektro</t>
  </si>
  <si>
    <t>II. - Etapa II.</t>
  </si>
  <si>
    <t>02.1 - Nová výstavba</t>
  </si>
  <si>
    <t>" omítka pod obklad dle v.č. D.1.1.11</t>
  </si>
  <si>
    <t>(1,7*2+0,9*2-0,7+2,9*2+2,2*2-0,7)*2,0</t>
  </si>
  <si>
    <t>(1,9*2+2,45*2+2,0*2+1,5*2+0,9*2+1,5*2-0,7*5)*2,0</t>
  </si>
  <si>
    <t>-843504886</t>
  </si>
  <si>
    <t>250,752*1,02*0,6" ztratné</t>
  </si>
  <si>
    <t>-555488697</t>
  </si>
  <si>
    <t>83,844*0,6</t>
  </si>
  <si>
    <t>713111111</t>
  </si>
  <si>
    <t>Montáž izolace tepelné vrchem stropů volně kladenými rohožemi, pásy, dílci, deskami</t>
  </si>
  <si>
    <t>-2069393864</t>
  </si>
  <si>
    <t>108,85*3 " ze skladby podhledu podkroví - kladeno ve 3 vrstvách</t>
  </si>
  <si>
    <t>63150849</t>
  </si>
  <si>
    <t>pás tepelný pro všechny druhy nezatížených izolací  tl 100mm</t>
  </si>
  <si>
    <t>1381048929</t>
  </si>
  <si>
    <t>326,55*1,1</t>
  </si>
  <si>
    <t>-1196278138</t>
  </si>
  <si>
    <t>" ze skladby podlahy podkroví</t>
  </si>
  <si>
    <t>108,85</t>
  </si>
  <si>
    <t>1276610513</t>
  </si>
  <si>
    <t>763131751</t>
  </si>
  <si>
    <t>Montáž parotěsné zábrany do SDK podhledu</t>
  </si>
  <si>
    <t>-1496851278</t>
  </si>
  <si>
    <t xml:space="preserve">108,85 " ze skladby podhledu podkroví </t>
  </si>
  <si>
    <t>28329210</t>
  </si>
  <si>
    <t>folie podstřešní parotěsná PE role 1,5 x 50 m</t>
  </si>
  <si>
    <t>1040857172</t>
  </si>
  <si>
    <t>108,85*1,15</t>
  </si>
  <si>
    <t>763161741</t>
  </si>
  <si>
    <t>SDK podkroví deska 1xH2DF 12,5 bez TI dvouvrstvá spodní kce profil CD+UD REI 30</t>
  </si>
  <si>
    <t>1856100923</t>
  </si>
  <si>
    <t>1617197965</t>
  </si>
  <si>
    <t>767111110.5</t>
  </si>
  <si>
    <t>Dodávka a montáž nerezového zábradlí - cena bude upřesněna dle výběru investora - kompletní provedení vč. přesunu hmot a stavebních přípomocí</t>
  </si>
  <si>
    <t>-1857744105</t>
  </si>
  <si>
    <t>1 " dle popisu tabulky výrobků pozice Z15</t>
  </si>
  <si>
    <t>-1121112022</t>
  </si>
  <si>
    <t xml:space="preserve">"dle výpisu tabulky místností v podkroví </t>
  </si>
  <si>
    <t>10,0+3,0+4,4+1,35+1,45+4,7</t>
  </si>
  <si>
    <t>-240066377</t>
  </si>
  <si>
    <t>"dle výpisu tabulky místností v podkroví</t>
  </si>
  <si>
    <t>9,0+4,2+5,7+18,2+2,2+12,5+28,4+3,75</t>
  </si>
  <si>
    <t>77100004R</t>
  </si>
  <si>
    <t>Nátěry podlah - povrchová úprava betonové podlahy vč. soklu - v  graráží - cena bude upřesněna dle výběru investora - kompletní provedení vč. přesunu hmot</t>
  </si>
  <si>
    <t>-1420512422</t>
  </si>
  <si>
    <t>Poznámka k položce:_x000D_
Kompletní provedení - dodávka, montáž, přesun hmot</t>
  </si>
  <si>
    <t>56,5</t>
  </si>
  <si>
    <t>2080020560</t>
  </si>
  <si>
    <t>-797565400</t>
  </si>
  <si>
    <t>1466875653</t>
  </si>
  <si>
    <t>1613684371</t>
  </si>
  <si>
    <t>1816681261</t>
  </si>
  <si>
    <t>1184,462*0,6</t>
  </si>
  <si>
    <t>-1484741096</t>
  </si>
  <si>
    <t>-1758653287</t>
  </si>
  <si>
    <t>1335437330</t>
  </si>
  <si>
    <t>29,445*0,6</t>
  </si>
  <si>
    <t>03.1 - Zpevněné plochy</t>
  </si>
  <si>
    <t>(132,8+84,8)*0,6</t>
  </si>
  <si>
    <t>04.1 - ZTI</t>
  </si>
  <si>
    <t>05.1 - Elektro</t>
  </si>
  <si>
    <t>65201 Zdravotně technické instalace</t>
  </si>
  <si>
    <t xml:space="preserve">    722 - Zdravotechnika - vnitřní vodovod</t>
  </si>
  <si>
    <t xml:space="preserve">    725 - Zdravotechnika - zařizovací předměty</t>
  </si>
  <si>
    <t>730201 ZAŘÍZENÍ PRO VYTÁPĚNÍ STAVEB</t>
  </si>
  <si>
    <t xml:space="preserve">    723 - Zdravotechnika - vnitřní plynovod</t>
  </si>
  <si>
    <t xml:space="preserve">    731 - Ústřední vytápění - kotelny</t>
  </si>
  <si>
    <t xml:space="preserve">    732 - Ústřední vytápění - strojovny</t>
  </si>
  <si>
    <t xml:space="preserve">    734 - Ústřední vytápění - armatury</t>
  </si>
  <si>
    <t xml:space="preserve">    735 - Ústřední vytápění - otopná tělesa</t>
  </si>
  <si>
    <t>725</t>
  </si>
  <si>
    <t>Zdravotechnika - zařizovací předměty</t>
  </si>
  <si>
    <t>725112022</t>
  </si>
  <si>
    <t>Klozet keramický závěsný na nosné stěny s hlubokým splachováním odpad vodorovný</t>
  </si>
  <si>
    <t>725121529</t>
  </si>
  <si>
    <t>Pisoárový záchodek automatický s teplotním spínačem</t>
  </si>
  <si>
    <t>725211622</t>
  </si>
  <si>
    <t>Umyvadlo keramické připevněné na stěnu šrouby bílé se sloupem na sifon 550 mm</t>
  </si>
  <si>
    <t>725241212</t>
  </si>
  <si>
    <t>Vanička sprchová z litého polymermramoru čtvercová 900x800 mm</t>
  </si>
  <si>
    <t>725241213</t>
  </si>
  <si>
    <t>Vanička sprchová z litého polymermramoru čtvercová 1200x900 mm</t>
  </si>
  <si>
    <t>725331211</t>
  </si>
  <si>
    <t>Výlevka bez výtokových armatur nerezová připevněná na zeď konzolou 450x550x300 mm</t>
  </si>
  <si>
    <t>PSC</t>
  </si>
  <si>
    <t>731</t>
  </si>
  <si>
    <t>Ústřední vytápění - kotelny</t>
  </si>
  <si>
    <t>304304009</t>
  </si>
  <si>
    <t>Plynový kondenzační kotel 4,9-33,7kW při dt 80/60°C, ref. vzorek GB192-35i</t>
  </si>
  <si>
    <t>484176930d</t>
  </si>
  <si>
    <t>Regulační modul směšovače otopného okruhu, vč. čidla výstupní teploty, ref. vzorek MM100</t>
  </si>
  <si>
    <t>sada</t>
  </si>
  <si>
    <t>998731101</t>
  </si>
  <si>
    <t>Přesun hmot pro kotelny stanovený z hmotnosti přesunovaného materiálu vodorovná dopravní vzdálenost do 50 m v objektech výšky do 6 m</t>
  </si>
  <si>
    <t xml:space="preserve">Poznámka k souboru cen:_x005F_x000D_
1. Ceny pro přesun hmot stanovený z hmotnosti přesunovaného materiálu se používají tehdy, pokud je_x005F_x000D_
 možné určit hmotnost za celý stavební díl. Do této hmotnosti se započítává i hmotnost materiálů_x005F_x000D_
 oceňovaných ve specifikaci._x005F_x000D_
2. Pokud nelze jednoznačně stanovit hmotnost přesunovaných materiálů, lze pro výpočet přesunu hmot_x005F_x000D_
 použít orientačně procentní sazbu. Touto sazbou se vynásobí rozpočtové náklady za celý stavební díl_x005F_x000D_
 včetně nákladů na materiál ve specifikacích._x005F_x000D_
3. Příplatek k cenám -1181 pro přesun prováděný bez použití mechanizace, tj. za ztížených podmínek,_x005F_x000D_
 lze použít pouze pro hmotnost materiálu, která se tímto způsobem skutečně přemísťuje._x005F_x000D_
</t>
  </si>
  <si>
    <t>998731193</t>
  </si>
  <si>
    <t>Přesun hmot pro kotelny stanovený z hmotnosti přesunovaného materiálu Příplatek k cenám za zvětšený přesun přes vymezenou největší dopravní vzdálenost do 500 m</t>
  </si>
  <si>
    <t>732</t>
  </si>
  <si>
    <t>Ústřední vytápění - strojovny</t>
  </si>
  <si>
    <t xml:space="preserve">Poznámka k souboru cen:_x005F_x000D_
1. V cenách -0101 až -0105 nejsou započteny náklady na dodávku a montáž měřící a vypouštěcí_x005F_x000D_
 armatury.Tyto se oceňují samostatně souborem cen 734 49 1101 až -1105._x005F_x000D_
</t>
  </si>
  <si>
    <t>734221682</t>
  </si>
  <si>
    <t>Ventily regulační závitové hlavice termostatické, pro ovládání ventilů PN 10 do 110 st.C kapalinové otopných těles VK se zabezpečením proti odcizení</t>
  </si>
  <si>
    <t>734261234</t>
  </si>
  <si>
    <t>Šroubení topenářské PN 16 do 120°C přímé G 3/4</t>
  </si>
  <si>
    <t>734261235</t>
  </si>
  <si>
    <t>Šroubení topenářské PN 16 do 120 st.C přímé G 1</t>
  </si>
  <si>
    <t>734261402</t>
  </si>
  <si>
    <t>Šroubení připojovací armatury radiátorů (typu ventil kompakt) PN 10 do 110 st.C, regulační uzavíratelné rohové G 1/2 x 18</t>
  </si>
  <si>
    <t>734411103</t>
  </si>
  <si>
    <t>Teploměry technické s pevným stonkem a jímkou zadní připojení (axiální) průměr 63 mm délka stonku 100 mm</t>
  </si>
  <si>
    <t>734421102</t>
  </si>
  <si>
    <t>Tlakoměry s pevným stonkem a zpětnou klapkou spodní připojení (radiální) tlaku 0–16 bar průměru 63 mm</t>
  </si>
  <si>
    <t>735</t>
  </si>
  <si>
    <t>Ústřední vytápění - otopná tělesa</t>
  </si>
  <si>
    <t>735000911</t>
  </si>
  <si>
    <t>Regulace otopného systému při opravách vyregulování dvojregulačních ventilů a kohoutů s ručním ovládáním</t>
  </si>
  <si>
    <t>735159110</t>
  </si>
  <si>
    <t>Otopná tělesa panelová (VK) montáž otopných těles panelových jednořadých, stavební délky do 1500 mm</t>
  </si>
  <si>
    <t>735159210</t>
  </si>
  <si>
    <t>Otopná tělesa panelová (VK) montáž otopných těles panelových dvouřadých, stavební délky do 1140 mm</t>
  </si>
  <si>
    <t>735159220</t>
  </si>
  <si>
    <t>Otopná tělesa panelová (VK) montáž otopných těles panelových dvouřadých, stavební délky přes 1140 do 1500 mm</t>
  </si>
  <si>
    <t>735159310</t>
  </si>
  <si>
    <t>Montáž otopných těles panelových třířadých, stavební délky do 1140 mm</t>
  </si>
  <si>
    <t>735159320</t>
  </si>
  <si>
    <t>Montáž otopných těles panelových třířadých, stavební délky přes 1140 do 1500 mm</t>
  </si>
  <si>
    <t>735164522</t>
  </si>
  <si>
    <t>Otopná tělesa trubková montáž těles na stěnu výšky tělesa přes 1340 mm</t>
  </si>
  <si>
    <t xml:space="preserve">Poznámka k souboru cen:_x005F_x000D_
1. V cenách –4511 a –4542 nejsou započteny:_x005F_x000D_
 a) náklady na otopná tělesa; tyto se oceňují ve specifikaci (v dodávce tělesa je nutno_x005F_x000D_
 specifikovat soupravu upevňovacích prvků)._x005F_x000D_
 b) montáž termostatických ventilů a jejich dodávka; tyto se oceňují samostatně podle typu_x005F_x000D_
 ventilu._x005F_x000D_
</t>
  </si>
  <si>
    <t>735191905</t>
  </si>
  <si>
    <t>Ostatní opravy otopných těles odvzdušnění tělesa</t>
  </si>
  <si>
    <t xml:space="preserve">Poznámka k souboru cen:_x005F_x000D_
1. Cenami -1914 a -1915 se oceňuje osazení sestavených otopných těles na nové konzoly; jejich_x005F_x000D_
 případné sestavení se oceňuje příslušnými cenami souborů cen 735 11- . . Opravy otopných těles_x005F_x000D_
 litinových a 735 12- . . Opravy otopných těles ocelových._x005F_x000D_
2. Cenami -2911 až -2932 se oceňuje osazení otopných těles na původní konzoly._x005F_x000D_
</t>
  </si>
  <si>
    <t>735191910</t>
  </si>
  <si>
    <t>Ostatní opravy otopných těles napuštění vody do otopného systému včetně potrubí (bez kotle a ohříváků) otopných těles</t>
  </si>
  <si>
    <t>998735102</t>
  </si>
  <si>
    <t>Přesun hmot pro otopná tělesa stanovený z hmotnosti přesunovaného materiálu vodorovná dopravní vzdálenost do 50 m v objektech výšky přes 6 do 12 m</t>
  </si>
  <si>
    <t xml:space="preserve">Poznámka k souboru cen:_x005F_x000D_
1. Ceny pro přesun hmot stanovený z hmotnosti přesunovaného materiálu se používají tehdy, pokud je možné určit hmotnost za celý stavební díl. Do této hmotnosti se započítává i hmotnost materiálů oceňovaných ve specifikaci._x005F_x000D_
2. Pokud nelze jednoznačně stanovit hmotnost přesunovaných materiálů, lze pro výpočet přesunu hmot použít orientačně procentní sazbu. Touto sazbou se vynásobí rozpočtové náklady za celý stavební díl včetně nákladů na materiál ve specifikacích._x005F_x000D_
3. Příplatek k cenám -5181 pro přesun prováděný bez použití mechanizace, tj. za ztížených podmínek, lze použít pouze pro hmotnost materiálu, která se tímto způsobem skutečně přemísťuje._x005F_x000D_
</t>
  </si>
  <si>
    <t>998735193</t>
  </si>
  <si>
    <t>Přesun hmot pro otopná tělesa stanovený z hmotnosti přesunovaného materiálu Příplatek k cenám za zvětšený přesun přes vymezenou největší dopravní vzdálenost do 500 m</t>
  </si>
  <si>
    <t xml:space="preserve">Poznámka k souboru cen:_x005F_x000D_
1. Ceny pro přesun hmot stanovený z hmotnosti přesunovaného materiálu se používají tehdy, pokud je_x005F_x000D_
 možné určit hmotnost za celý stavební díl. Do této hmotnosti se započítává i hmotnost materiálů_x005F_x000D_
 oceňovaných ve specifikaci._x005F_x000D_
2. Pokud nelze jednoznačně stanovit hmotnost přesunovaných materiálů, lze pro výpočet přesunu hmot_x005F_x000D_
 použít orientačně procentní sazbu. Touto sazbou se vynásobí rozpočtové náklady za celý stavební díl_x005F_x000D_
 včetně nákladů na materiál ve specifikacích._x005F_x000D_
3. Příplatek k cenám -5181 pro přesun prováděný bez použití mechanizace, tj. za ztížených podmínek,_x005F_x000D_
 lze použít pouze pro hmotnost materiálu, která se tímto způsobem skutečně přemísťuje._x005F_x000D_
</t>
  </si>
  <si>
    <t>HZS4211</t>
  </si>
  <si>
    <t>Hodinové zúčtovací sazby ostatních profesí revizní a kontrolní činnost revizní technik</t>
  </si>
  <si>
    <t>SILNOPROUD</t>
  </si>
  <si>
    <t xml:space="preserve">    748 - Elektromontáže - osvětlovací zařízení a svítidla</t>
  </si>
  <si>
    <t>748</t>
  </si>
  <si>
    <t>Elektromontáže - osvětlovací zařízení a svítidla</t>
  </si>
  <si>
    <t>748121112</t>
  </si>
  <si>
    <t>Montáž svítidlo zářivkové bytové stropní přisazené 1 zdroj s krytem</t>
  </si>
  <si>
    <t>348121200</t>
  </si>
  <si>
    <t>svítidlo 1   Nouzové osvětlení: 340 lm, 3.0 W</t>
  </si>
  <si>
    <t>348121201</t>
  </si>
  <si>
    <t>svítidlo 2  Vestavné interiérové LED svítidlo - downlight (1807 lm; 18.0 W) ip20</t>
  </si>
  <si>
    <t>348121202</t>
  </si>
  <si>
    <t>svítidlo 3  Vestavné interiérové LED svítidlo-downlight, sklo, IP65 (1678 lm; 18.0 W)</t>
  </si>
  <si>
    <t>348121204</t>
  </si>
  <si>
    <t>svítidlo 4  Nouzové LED svítidlo přisazené, osvětlení volných prostord (0 lm; 0.0 W; Nouzové osvětlení: 225 lm, 3.0 W)</t>
  </si>
  <si>
    <t>348121205</t>
  </si>
  <si>
    <t>svítidlo 5  Interiérové, vestavné LED svítidlo do kazetových podhledů M600 (2651 lm; 20.0 W)</t>
  </si>
  <si>
    <t>348121206</t>
  </si>
  <si>
    <t>svítidlo 6  Interiérové, vestavné LED svítidlo do kazetových podhledů M600 (4928 lm; 42.0 W)</t>
  </si>
  <si>
    <t>348121207</t>
  </si>
  <si>
    <t>svítidlo 7  Interiérové, vestavné LED svítidlo do kazetových podhledů M600 (6160 lm; 55.0 W)</t>
  </si>
  <si>
    <t>348121208</t>
  </si>
  <si>
    <t>svítidlo 8  Interiérové, vestavné LED svítidlo do sádrokartonu (2651 lm; 20.0 W)</t>
  </si>
  <si>
    <t>348121209</t>
  </si>
  <si>
    <t>svítidlo 9  Interiérové, vestavné LED svítidlo do sádrokartonu (4545 lm; 38.0 W)</t>
  </si>
  <si>
    <t>348121210</t>
  </si>
  <si>
    <t>svítidlo 10  Interiérové, vestavné LED svítidlo do sádrokartonu (6160 lm; 55.0 W)</t>
  </si>
  <si>
    <t>348121211</t>
  </si>
  <si>
    <t>svítidlo 11  Přisazené interierové LED svítidlo, difuzor mikroprismatický (6241 lm; 59.0 W)</t>
  </si>
  <si>
    <t>348121213</t>
  </si>
  <si>
    <t>svítidlo 13  eloplastové prachotěsné, difuzor-čirý polykarbon (5943 lm; 75.0 W)</t>
  </si>
  <si>
    <t>348121214</t>
  </si>
  <si>
    <t>svítidlo 14 Celoplastové prachotěsné, difuzor-čirý polykarbon s reflektorem (7945 lm; 115.0 W)</t>
  </si>
  <si>
    <t>CZ03880966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</si>
</sst>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0000"/>
  </numFmts>
  <fonts count="5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amily val="1"/>
      <charset val="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family val="2"/>
      <charset val="238"/>
      <scheme val="minor"/>
    </font>
    <font>
      <sz val="8"/>
      <name val="Arial CE"/>
      <family val="2"/>
      <charset val="1"/>
    </font>
    <font>
      <b/>
      <sz val="12"/>
      <color indexed="16"/>
      <name val="Arial CE"/>
      <family val="2"/>
      <charset val="1"/>
    </font>
    <font>
      <b/>
      <sz val="12"/>
      <color indexed="62"/>
      <name val="Arial CE"/>
      <family val="2"/>
      <charset val="238"/>
    </font>
    <font>
      <sz val="12"/>
      <name val="Arial CE"/>
      <family val="2"/>
      <charset val="1"/>
    </font>
    <font>
      <b/>
      <sz val="12"/>
      <color indexed="62"/>
      <name val="Arial CE"/>
      <family val="2"/>
      <charset val="1"/>
    </font>
    <font>
      <sz val="12"/>
      <color indexed="56"/>
      <name val="Arial CE"/>
      <family val="2"/>
      <charset val="1"/>
    </font>
    <font>
      <sz val="10"/>
      <color indexed="56"/>
      <name val="Arial CE"/>
      <family val="2"/>
      <charset val="1"/>
    </font>
    <font>
      <b/>
      <sz val="12"/>
      <color indexed="37"/>
      <name val="Arial CE"/>
      <family val="2"/>
      <charset val="1"/>
    </font>
    <font>
      <sz val="8"/>
      <color indexed="56"/>
      <name val="Arial CE"/>
      <family val="2"/>
      <charset val="1"/>
    </font>
    <font>
      <sz val="9"/>
      <name val="Arial CE"/>
      <family val="2"/>
      <charset val="1"/>
    </font>
    <font>
      <i/>
      <sz val="9"/>
      <color indexed="12"/>
      <name val="Arial CE"/>
      <family val="2"/>
      <charset val="1"/>
    </font>
    <font>
      <sz val="7"/>
      <color indexed="55"/>
      <name val="Arial CE"/>
      <family val="2"/>
      <charset val="1"/>
    </font>
    <font>
      <i/>
      <sz val="7"/>
      <color indexed="55"/>
      <name val="Arial CE"/>
      <family val="2"/>
      <charset val="1"/>
    </font>
    <font>
      <b/>
      <sz val="12"/>
      <color indexed="56"/>
      <name val="Trebuchet MS"/>
      <family val="2"/>
      <charset val="238"/>
    </font>
    <font>
      <b/>
      <sz val="12"/>
      <color indexed="18"/>
      <name val="Arial CE"/>
      <family val="2"/>
      <charset val="1"/>
    </font>
    <font>
      <sz val="12"/>
      <color indexed="56"/>
      <name val="Trebuchet MS"/>
      <family val="2"/>
      <charset val="238"/>
    </font>
    <font>
      <sz val="10"/>
      <color indexed="56"/>
      <name val="Trebuchet MS"/>
      <family val="2"/>
      <charset val="238"/>
    </font>
    <font>
      <sz val="8"/>
      <color indexed="56"/>
      <name val="Trebuchet MS"/>
      <family val="2"/>
      <charset val="238"/>
    </font>
    <font>
      <sz val="8"/>
      <name val="Trebuchet MS"/>
      <family val="2"/>
      <charset val="1"/>
    </font>
    <font>
      <i/>
      <sz val="8"/>
      <color indexed="12"/>
      <name val="Trebuchet MS"/>
      <family val="2"/>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right/>
      <top/>
      <bottom style="hair">
        <color indexed="55"/>
      </bottom>
      <diagonal/>
    </border>
    <border>
      <left/>
      <right/>
      <top style="hair">
        <color indexed="55"/>
      </top>
      <bottom style="hair">
        <color indexed="55"/>
      </bottom>
      <diagonal/>
    </border>
    <border>
      <left style="hair">
        <color indexed="55"/>
      </left>
      <right style="hair">
        <color indexed="55"/>
      </right>
      <top style="hair">
        <color indexed="55"/>
      </top>
      <bottom style="hair">
        <color indexed="55"/>
      </bottom>
      <diagonal/>
    </border>
  </borders>
  <cellStyleXfs count="3">
    <xf numFmtId="0" fontId="0" fillId="0" borderId="0"/>
    <xf numFmtId="0" fontId="38" fillId="0" borderId="0" applyNumberFormat="0" applyFill="0" applyBorder="0" applyAlignment="0" applyProtection="0"/>
    <xf numFmtId="0" fontId="39" fillId="0" borderId="0"/>
  </cellStyleXfs>
  <cellXfs count="33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6"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21" fillId="4"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0" fontId="0" fillId="0" borderId="0" xfId="0" applyProtection="1"/>
    <xf numFmtId="0" fontId="30"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6"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0" fillId="0" borderId="3" xfId="0" applyBorder="1" applyAlignment="1">
      <alignment horizontal="center" vertical="center" wrapText="1"/>
    </xf>
    <xf numFmtId="4" fontId="23"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22" fillId="0" borderId="14" xfId="0" applyFont="1" applyBorder="1" applyAlignment="1">
      <alignment horizontal="left" vertical="center"/>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5"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37" fillId="0" borderId="3" xfId="0" applyFont="1" applyBorder="1" applyAlignment="1">
      <alignment vertical="center"/>
    </xf>
    <xf numFmtId="0" fontId="36" fillId="0" borderId="14" xfId="0" applyFont="1" applyBorder="1" applyAlignment="1">
      <alignment horizontal="left" vertical="center"/>
    </xf>
    <xf numFmtId="0" fontId="36" fillId="0" borderId="0" xfId="0" applyFont="1" applyBorder="1" applyAlignment="1">
      <alignment horizontal="center" vertical="center"/>
    </xf>
    <xf numFmtId="0" fontId="22" fillId="0" borderId="19" xfId="0" applyFont="1" applyBorder="1" applyAlignment="1">
      <alignment horizontal="left" vertical="center"/>
    </xf>
    <xf numFmtId="0" fontId="22" fillId="0" borderId="20" xfId="0" applyFont="1" applyBorder="1" applyAlignment="1">
      <alignment horizontal="center" vertical="center"/>
    </xf>
    <xf numFmtId="166" fontId="22" fillId="0" borderId="20" xfId="0" applyNumberFormat="1" applyFont="1" applyBorder="1" applyAlignment="1">
      <alignment vertical="center"/>
    </xf>
    <xf numFmtId="166" fontId="22" fillId="0" borderId="21" xfId="0" applyNumberFormat="1" applyFont="1" applyBorder="1" applyAlignment="1">
      <alignment vertical="center"/>
    </xf>
    <xf numFmtId="0" fontId="40" fillId="0" borderId="0" xfId="2" applyFont="1" applyAlignment="1">
      <alignment horizontal="left" vertical="center"/>
    </xf>
    <xf numFmtId="0" fontId="41" fillId="0" borderId="0" xfId="2" applyFont="1" applyAlignment="1">
      <alignment vertical="center"/>
    </xf>
    <xf numFmtId="0" fontId="42" fillId="0" borderId="0" xfId="2" applyFont="1" applyAlignment="1">
      <alignment vertical="center"/>
    </xf>
    <xf numFmtId="0" fontId="39" fillId="0" borderId="0" xfId="2" applyFont="1" applyAlignment="1">
      <alignment vertical="center"/>
    </xf>
    <xf numFmtId="4" fontId="43" fillId="0" borderId="0" xfId="2" applyNumberFormat="1" applyFont="1" applyAlignment="1">
      <alignment vertical="center"/>
    </xf>
    <xf numFmtId="0" fontId="44" fillId="0" borderId="0" xfId="2" applyFont="1" applyAlignment="1">
      <alignment vertical="center"/>
    </xf>
    <xf numFmtId="0" fontId="44" fillId="0" borderId="23" xfId="2" applyFont="1" applyBorder="1" applyAlignment="1">
      <alignment horizontal="left" vertical="center"/>
    </xf>
    <xf numFmtId="0" fontId="44" fillId="0" borderId="23" xfId="2" applyFont="1" applyBorder="1" applyAlignment="1">
      <alignment vertical="center"/>
    </xf>
    <xf numFmtId="4" fontId="44" fillId="0" borderId="23" xfId="2" applyNumberFormat="1" applyFont="1" applyBorder="1" applyAlignment="1">
      <alignment vertical="center"/>
    </xf>
    <xf numFmtId="0" fontId="45" fillId="0" borderId="0" xfId="2" applyFont="1" applyAlignment="1">
      <alignment vertical="center"/>
    </xf>
    <xf numFmtId="0" fontId="45" fillId="0" borderId="24" xfId="2" applyFont="1" applyBorder="1" applyAlignment="1">
      <alignment horizontal="left" vertical="center"/>
    </xf>
    <xf numFmtId="0" fontId="45" fillId="0" borderId="24" xfId="2" applyFont="1" applyBorder="1" applyAlignment="1">
      <alignment vertical="center"/>
    </xf>
    <xf numFmtId="4" fontId="45" fillId="0" borderId="24" xfId="2" applyNumberFormat="1" applyFont="1" applyBorder="1" applyAlignment="1">
      <alignment vertical="center"/>
    </xf>
    <xf numFmtId="0" fontId="45" fillId="0" borderId="0" xfId="2" applyFont="1" applyBorder="1" applyAlignment="1">
      <alignment horizontal="left" vertical="center"/>
    </xf>
    <xf numFmtId="0" fontId="45" fillId="0" borderId="0" xfId="2" applyFont="1" applyBorder="1" applyAlignment="1">
      <alignment vertical="center"/>
    </xf>
    <xf numFmtId="4" fontId="45" fillId="0" borderId="0" xfId="2" applyNumberFormat="1" applyFont="1" applyBorder="1" applyAlignment="1">
      <alignment vertical="center"/>
    </xf>
    <xf numFmtId="4" fontId="46" fillId="0" borderId="0" xfId="2" applyNumberFormat="1" applyFont="1" applyAlignment="1">
      <alignment vertical="center"/>
    </xf>
    <xf numFmtId="0" fontId="21" fillId="4" borderId="0" xfId="0" applyFont="1" applyFill="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166" fontId="32" fillId="0" borderId="0" xfId="0" applyNumberFormat="1" applyFont="1" applyBorder="1" applyAlignment="1"/>
    <xf numFmtId="0" fontId="47" fillId="0" borderId="0" xfId="2" applyFont="1" applyAlignment="1"/>
    <xf numFmtId="0" fontId="47" fillId="0" borderId="0" xfId="2" applyFont="1" applyAlignment="1">
      <alignment horizontal="left"/>
    </xf>
    <xf numFmtId="0" fontId="44" fillId="0" borderId="0" xfId="2" applyFont="1" applyAlignment="1">
      <alignment horizontal="left"/>
    </xf>
    <xf numFmtId="4" fontId="44" fillId="0" borderId="0" xfId="2" applyNumberFormat="1" applyFont="1" applyAlignment="1"/>
    <xf numFmtId="0" fontId="45" fillId="0" borderId="0" xfId="2" applyFont="1" applyAlignment="1">
      <alignment horizontal="left"/>
    </xf>
    <xf numFmtId="0" fontId="48" fillId="0" borderId="25" xfId="2" applyFont="1" applyBorder="1" applyAlignment="1" applyProtection="1">
      <alignment horizontal="center" vertical="center"/>
      <protection locked="0"/>
    </xf>
    <xf numFmtId="49" fontId="48" fillId="0" borderId="25" xfId="2" applyNumberFormat="1" applyFont="1" applyBorder="1" applyAlignment="1" applyProtection="1">
      <alignment horizontal="left" vertical="center" wrapText="1"/>
      <protection locked="0"/>
    </xf>
    <xf numFmtId="0" fontId="48" fillId="0" borderId="25" xfId="2" applyFont="1" applyBorder="1" applyAlignment="1" applyProtection="1">
      <alignment horizontal="left" vertical="center" wrapText="1"/>
      <protection locked="0"/>
    </xf>
    <xf numFmtId="0" fontId="48" fillId="0" borderId="25" xfId="2" applyFont="1" applyBorder="1" applyAlignment="1" applyProtection="1">
      <alignment horizontal="center" vertical="center" wrapText="1"/>
      <protection locked="0"/>
    </xf>
    <xf numFmtId="167" fontId="48" fillId="0" borderId="25" xfId="2" applyNumberFormat="1" applyFont="1" applyBorder="1" applyAlignment="1" applyProtection="1">
      <alignment vertical="center"/>
      <protection locked="0"/>
    </xf>
    <xf numFmtId="4" fontId="48" fillId="0" borderId="25" xfId="2" applyNumberFormat="1" applyFont="1" applyBorder="1" applyAlignment="1" applyProtection="1">
      <alignment vertical="center"/>
      <protection locked="0"/>
    </xf>
    <xf numFmtId="0" fontId="49" fillId="0" borderId="25" xfId="2" applyFont="1" applyBorder="1" applyAlignment="1" applyProtection="1">
      <alignment horizontal="center" vertical="center"/>
      <protection locked="0"/>
    </xf>
    <xf numFmtId="49" fontId="49" fillId="0" borderId="25" xfId="2" applyNumberFormat="1" applyFont="1" applyBorder="1" applyAlignment="1" applyProtection="1">
      <alignment horizontal="left" vertical="center" wrapText="1"/>
      <protection locked="0"/>
    </xf>
    <xf numFmtId="0" fontId="49" fillId="0" borderId="25" xfId="2" applyFont="1" applyBorder="1" applyAlignment="1" applyProtection="1">
      <alignment horizontal="left" vertical="center" wrapText="1"/>
      <protection locked="0"/>
    </xf>
    <xf numFmtId="0" fontId="49" fillId="0" borderId="25" xfId="2" applyFont="1" applyBorder="1" applyAlignment="1" applyProtection="1">
      <alignment horizontal="center" vertical="center" wrapText="1"/>
      <protection locked="0"/>
    </xf>
    <xf numFmtId="167" fontId="49" fillId="0" borderId="25" xfId="2" applyNumberFormat="1" applyFont="1" applyBorder="1" applyAlignment="1" applyProtection="1">
      <alignment vertical="center"/>
      <protection locked="0"/>
    </xf>
    <xf numFmtId="4" fontId="49" fillId="0" borderId="25" xfId="2" applyNumberFormat="1" applyFont="1" applyBorder="1" applyAlignment="1" applyProtection="1">
      <alignment vertical="center"/>
      <protection locked="0"/>
    </xf>
    <xf numFmtId="0" fontId="46" fillId="0" borderId="0" xfId="2" applyFont="1" applyAlignment="1">
      <alignment horizontal="left" vertical="center"/>
    </xf>
    <xf numFmtId="4" fontId="46" fillId="0" borderId="0" xfId="2" applyNumberFormat="1" applyFont="1" applyAlignment="1"/>
    <xf numFmtId="0" fontId="50" fillId="0" borderId="0" xfId="2" applyFont="1" applyAlignment="1">
      <alignment horizontal="left" vertical="center"/>
    </xf>
    <xf numFmtId="0" fontId="51" fillId="0" borderId="0" xfId="2" applyFont="1" applyAlignment="1">
      <alignment vertical="center" wrapText="1"/>
    </xf>
    <xf numFmtId="0" fontId="52" fillId="0" borderId="0" xfId="2" applyFont="1" applyBorder="1" applyAlignment="1">
      <alignment horizontal="left" vertical="center"/>
    </xf>
    <xf numFmtId="4" fontId="53" fillId="0" borderId="0" xfId="2" applyNumberFormat="1" applyFont="1" applyAlignment="1">
      <alignment vertical="center"/>
    </xf>
    <xf numFmtId="0" fontId="54" fillId="0" borderId="23" xfId="2" applyFont="1" applyBorder="1" applyAlignment="1">
      <alignment horizontal="left" vertical="center"/>
    </xf>
    <xf numFmtId="0" fontId="54" fillId="0" borderId="23" xfId="2" applyFont="1" applyBorder="1" applyAlignment="1">
      <alignment vertical="center"/>
    </xf>
    <xf numFmtId="4" fontId="54" fillId="0" borderId="23" xfId="2" applyNumberFormat="1" applyFont="1" applyBorder="1" applyAlignment="1">
      <alignment vertical="center"/>
    </xf>
    <xf numFmtId="0" fontId="55" fillId="0" borderId="24" xfId="2" applyFont="1" applyBorder="1" applyAlignment="1">
      <alignment horizontal="left" vertical="center"/>
    </xf>
    <xf numFmtId="0" fontId="55" fillId="0" borderId="24" xfId="2" applyFont="1" applyBorder="1" applyAlignment="1">
      <alignment vertical="center"/>
    </xf>
    <xf numFmtId="4" fontId="55" fillId="0" borderId="24" xfId="2" applyNumberFormat="1" applyFont="1" applyBorder="1" applyAlignment="1">
      <alignment vertical="center"/>
    </xf>
    <xf numFmtId="0" fontId="56" fillId="0" borderId="0" xfId="2" applyFont="1" applyAlignment="1"/>
    <xf numFmtId="0" fontId="56" fillId="0" borderId="0" xfId="2" applyFont="1" applyAlignment="1">
      <alignment horizontal="left"/>
    </xf>
    <xf numFmtId="0" fontId="54" fillId="0" borderId="0" xfId="2" applyFont="1" applyAlignment="1">
      <alignment horizontal="left"/>
    </xf>
    <xf numFmtId="4" fontId="54" fillId="0" borderId="0" xfId="2" applyNumberFormat="1" applyFont="1" applyAlignment="1"/>
    <xf numFmtId="0" fontId="56" fillId="0" borderId="0" xfId="2" applyFont="1" applyBorder="1" applyAlignment="1">
      <alignment horizontal="left"/>
    </xf>
    <xf numFmtId="0" fontId="55" fillId="0" borderId="0" xfId="2" applyFont="1" applyBorder="1" applyAlignment="1">
      <alignment horizontal="left"/>
    </xf>
    <xf numFmtId="0" fontId="57" fillId="0" borderId="25" xfId="2" applyFont="1" applyBorder="1" applyAlignment="1" applyProtection="1">
      <alignment horizontal="center" vertical="center"/>
      <protection locked="0"/>
    </xf>
    <xf numFmtId="49" fontId="57" fillId="0" borderId="25" xfId="2" applyNumberFormat="1" applyFont="1" applyBorder="1" applyAlignment="1" applyProtection="1">
      <alignment horizontal="left" vertical="center" wrapText="1"/>
      <protection locked="0"/>
    </xf>
    <xf numFmtId="0" fontId="57" fillId="0" borderId="25" xfId="2" applyFont="1" applyBorder="1" applyAlignment="1" applyProtection="1">
      <alignment horizontal="left" vertical="center" wrapText="1"/>
      <protection locked="0"/>
    </xf>
    <xf numFmtId="0" fontId="57" fillId="0" borderId="25" xfId="2" applyFont="1" applyBorder="1" applyAlignment="1" applyProtection="1">
      <alignment horizontal="center" vertical="center" wrapText="1"/>
      <protection locked="0"/>
    </xf>
    <xf numFmtId="167" fontId="57" fillId="0" borderId="25" xfId="2" applyNumberFormat="1" applyFont="1" applyBorder="1" applyAlignment="1" applyProtection="1">
      <alignment vertical="center"/>
      <protection locked="0"/>
    </xf>
    <xf numFmtId="4" fontId="57" fillId="0" borderId="25" xfId="2" applyNumberFormat="1" applyFont="1" applyBorder="1" applyAlignment="1" applyProtection="1">
      <alignment vertical="center"/>
      <protection locked="0"/>
    </xf>
    <xf numFmtId="0" fontId="58" fillId="0" borderId="25" xfId="2" applyFont="1" applyBorder="1" applyAlignment="1" applyProtection="1">
      <alignment horizontal="center" vertical="center"/>
      <protection locked="0"/>
    </xf>
    <xf numFmtId="49" fontId="58" fillId="0" borderId="25" xfId="2" applyNumberFormat="1" applyFont="1" applyBorder="1" applyAlignment="1" applyProtection="1">
      <alignment horizontal="left" vertical="center" wrapText="1"/>
      <protection locked="0"/>
    </xf>
    <xf numFmtId="0" fontId="58" fillId="0" borderId="25" xfId="2" applyFont="1" applyBorder="1" applyAlignment="1" applyProtection="1">
      <alignment horizontal="left" vertical="center" wrapText="1"/>
      <protection locked="0"/>
    </xf>
    <xf numFmtId="0" fontId="58" fillId="0" borderId="25" xfId="2" applyFont="1" applyBorder="1" applyAlignment="1" applyProtection="1">
      <alignment horizontal="center" vertical="center" wrapText="1"/>
      <protection locked="0"/>
    </xf>
    <xf numFmtId="167" fontId="58" fillId="0" borderId="25" xfId="2" applyNumberFormat="1" applyFont="1" applyBorder="1" applyAlignment="1" applyProtection="1">
      <alignment vertical="center"/>
      <protection locked="0"/>
    </xf>
    <xf numFmtId="4" fontId="58" fillId="0" borderId="25" xfId="2" applyNumberFormat="1" applyFont="1" applyBorder="1" applyAlignment="1" applyProtection="1">
      <alignment vertical="center"/>
      <protection locked="0"/>
    </xf>
    <xf numFmtId="4" fontId="54" fillId="0" borderId="23" xfId="2" applyNumberFormat="1" applyFont="1" applyBorder="1" applyAlignment="1">
      <alignment horizontal="right" vertical="center"/>
    </xf>
    <xf numFmtId="166" fontId="32" fillId="0" borderId="15" xfId="0" applyNumberFormat="1" applyFont="1" applyBorder="1" applyAlignment="1"/>
    <xf numFmtId="0" fontId="57" fillId="0" borderId="25" xfId="2" applyFont="1" applyBorder="1" applyAlignment="1" applyProtection="1">
      <alignment horizontal="left" vertical="center" wrapText="1" shrinkToFit="1"/>
      <protection locked="0"/>
    </xf>
    <xf numFmtId="0" fontId="48" fillId="0" borderId="25" xfId="2" applyFont="1" applyBorder="1" applyAlignment="1" applyProtection="1">
      <alignment horizontal="left" vertical="top" wrapText="1"/>
      <protection locked="0"/>
    </xf>
    <xf numFmtId="0" fontId="45" fillId="0" borderId="0" xfId="2" applyFont="1" applyAlignment="1">
      <alignment horizontal="left" wrapText="1"/>
    </xf>
    <xf numFmtId="0" fontId="44" fillId="0" borderId="0" xfId="2" applyFont="1" applyAlignment="1">
      <alignment horizontal="left" wrapText="1"/>
    </xf>
    <xf numFmtId="14" fontId="2" fillId="0" borderId="0" xfId="0" applyNumberFormat="1" applyFont="1" applyAlignment="1">
      <alignment horizontal="left" vertical="center"/>
    </xf>
    <xf numFmtId="4" fontId="55" fillId="0" borderId="24" xfId="2" applyNumberFormat="1" applyFont="1" applyBorder="1" applyAlignment="1">
      <alignment horizontal="right" vertical="center"/>
    </xf>
    <xf numFmtId="4" fontId="5" fillId="0" borderId="0" xfId="0" applyNumberFormat="1" applyFont="1" applyAlignment="1">
      <alignment vertical="center"/>
    </xf>
    <xf numFmtId="168" fontId="48" fillId="0" borderId="25" xfId="2" applyNumberFormat="1" applyFont="1" applyBorder="1" applyAlignment="1" applyProtection="1">
      <alignment vertical="center"/>
      <protection locked="0"/>
    </xf>
    <xf numFmtId="4" fontId="0" fillId="0" borderId="3" xfId="0" applyNumberFormat="1" applyFont="1" applyBorder="1" applyAlignment="1">
      <alignment vertical="center"/>
    </xf>
    <xf numFmtId="4" fontId="55" fillId="0" borderId="0" xfId="2" applyNumberFormat="1" applyFont="1" applyFill="1" applyBorder="1" applyAlignment="1"/>
    <xf numFmtId="4" fontId="43" fillId="0" borderId="0" xfId="2" applyNumberFormat="1" applyFont="1" applyFill="1" applyAlignment="1">
      <alignment vertical="center"/>
    </xf>
    <xf numFmtId="4" fontId="44" fillId="0" borderId="0" xfId="2" applyNumberFormat="1" applyFont="1" applyFill="1" applyAlignment="1"/>
    <xf numFmtId="4" fontId="45" fillId="0" borderId="0" xfId="2" applyNumberFormat="1" applyFont="1" applyFill="1" applyAlignment="1"/>
    <xf numFmtId="4" fontId="23" fillId="0" borderId="0" xfId="0" applyNumberFormat="1" applyFont="1" applyFill="1" applyAlignment="1"/>
    <xf numFmtId="0" fontId="21" fillId="0" borderId="22" xfId="0" applyFont="1" applyFill="1" applyBorder="1" applyAlignment="1" applyProtection="1">
      <alignment horizontal="center" vertical="center"/>
      <protection locked="0"/>
    </xf>
    <xf numFmtId="49" fontId="21" fillId="0" borderId="22" xfId="0" applyNumberFormat="1" applyFont="1" applyFill="1" applyBorder="1" applyAlignment="1" applyProtection="1">
      <alignment horizontal="left" vertical="center" wrapText="1"/>
      <protection locked="0"/>
    </xf>
    <xf numFmtId="0" fontId="21" fillId="0" borderId="22" xfId="0" applyFont="1" applyFill="1" applyBorder="1" applyAlignment="1" applyProtection="1">
      <alignment horizontal="left" vertical="center" wrapText="1"/>
      <protection locked="0"/>
    </xf>
    <xf numFmtId="0" fontId="21" fillId="0" borderId="22" xfId="0" applyFont="1" applyFill="1" applyBorder="1" applyAlignment="1" applyProtection="1">
      <alignment horizontal="center" vertical="center" wrapText="1"/>
      <protection locked="0"/>
    </xf>
    <xf numFmtId="167" fontId="21" fillId="0" borderId="22" xfId="0" applyNumberFormat="1" applyFont="1" applyFill="1" applyBorder="1" applyAlignment="1" applyProtection="1">
      <alignment vertical="center"/>
      <protection locked="0"/>
    </xf>
    <xf numFmtId="4" fontId="21" fillId="0" borderId="22" xfId="0" applyNumberFormat="1" applyFont="1" applyFill="1" applyBorder="1" applyAlignment="1" applyProtection="1">
      <alignment vertical="center"/>
      <protection locked="0"/>
    </xf>
    <xf numFmtId="0" fontId="36" fillId="0" borderId="22" xfId="0" applyFont="1" applyFill="1" applyBorder="1" applyAlignment="1" applyProtection="1">
      <alignment horizontal="center" vertical="center"/>
      <protection locked="0"/>
    </xf>
    <xf numFmtId="49" fontId="36" fillId="0" borderId="22" xfId="0" applyNumberFormat="1" applyFont="1" applyFill="1" applyBorder="1" applyAlignment="1" applyProtection="1">
      <alignment horizontal="left" vertical="center" wrapText="1"/>
      <protection locked="0"/>
    </xf>
    <xf numFmtId="0" fontId="36" fillId="0" borderId="22" xfId="0" applyFont="1" applyFill="1" applyBorder="1" applyAlignment="1" applyProtection="1">
      <alignment horizontal="left" vertical="center" wrapText="1"/>
      <protection locked="0"/>
    </xf>
    <xf numFmtId="0" fontId="36" fillId="0" borderId="22" xfId="0" applyFont="1" applyFill="1" applyBorder="1" applyAlignment="1" applyProtection="1">
      <alignment horizontal="center" vertical="center" wrapText="1"/>
      <protection locked="0"/>
    </xf>
    <xf numFmtId="167" fontId="36" fillId="0" borderId="22" xfId="0" applyNumberFormat="1" applyFont="1" applyFill="1" applyBorder="1" applyAlignment="1" applyProtection="1">
      <alignment vertical="center"/>
      <protection locked="0"/>
    </xf>
    <xf numFmtId="4" fontId="36" fillId="0" borderId="22" xfId="0" applyNumberFormat="1" applyFont="1" applyFill="1" applyBorder="1" applyAlignment="1" applyProtection="1">
      <alignment vertical="center"/>
      <protection locked="0"/>
    </xf>
    <xf numFmtId="0" fontId="0" fillId="0" borderId="3" xfId="0" applyFont="1" applyFill="1" applyBorder="1" applyAlignment="1" applyProtection="1">
      <alignment vertical="center"/>
      <protection locked="0"/>
    </xf>
    <xf numFmtId="4" fontId="7" fillId="0" borderId="0" xfId="0" applyNumberFormat="1" applyFont="1" applyAlignment="1">
      <alignment vertical="center"/>
    </xf>
    <xf numFmtId="0" fontId="7" fillId="0" borderId="0" xfId="0" applyFont="1" applyAlignment="1">
      <alignment vertical="center"/>
    </xf>
    <xf numFmtId="0" fontId="14" fillId="2" borderId="0" xfId="0" applyFont="1" applyFill="1" applyAlignment="1">
      <alignment horizontal="center" vertical="center"/>
    </xf>
    <xf numFmtId="0" fontId="0" fillId="0" borderId="0" xfId="0"/>
    <xf numFmtId="4" fontId="26" fillId="0" borderId="0" xfId="0" applyNumberFormat="1" applyFont="1" applyAlignment="1">
      <alignment horizontal="right" vertical="center"/>
    </xf>
    <xf numFmtId="0" fontId="26" fillId="0" borderId="0" xfId="0" applyFont="1" applyAlignment="1">
      <alignment vertical="center"/>
    </xf>
    <xf numFmtId="0" fontId="21" fillId="4" borderId="7" xfId="0" applyFont="1" applyFill="1" applyBorder="1" applyAlignment="1">
      <alignment horizontal="right" vertical="center"/>
    </xf>
    <xf numFmtId="0" fontId="21" fillId="4" borderId="7" xfId="0" applyFont="1" applyFill="1" applyBorder="1" applyAlignment="1">
      <alignment horizontal="lef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4" fontId="23" fillId="0" borderId="0" xfId="0" applyNumberFormat="1" applyFont="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164" fontId="1" fillId="0" borderId="0" xfId="0" applyNumberFormat="1" applyFont="1" applyAlignment="1">
      <alignment horizontal="left" vertical="center"/>
    </xf>
    <xf numFmtId="0" fontId="1" fillId="0" borderId="0" xfId="0" applyFont="1" applyAlignment="1">
      <alignment vertical="center"/>
    </xf>
    <xf numFmtId="4" fontId="17" fillId="0" borderId="0" xfId="0" applyNumberFormat="1" applyFont="1" applyAlignment="1">
      <alignment vertical="center"/>
    </xf>
    <xf numFmtId="4" fontId="4" fillId="3" borderId="7" xfId="0" applyNumberFormat="1" applyFont="1" applyFill="1" applyBorder="1" applyAlignment="1">
      <alignment vertical="center"/>
    </xf>
    <xf numFmtId="0" fontId="0" fillId="3" borderId="7" xfId="0" applyFont="1" applyFill="1" applyBorder="1" applyAlignment="1">
      <alignment vertical="center"/>
    </xf>
    <xf numFmtId="0" fontId="0" fillId="3" borderId="8" xfId="0" applyFont="1" applyFill="1" applyBorder="1" applyAlignment="1">
      <alignment vertical="center"/>
    </xf>
    <xf numFmtId="0" fontId="4" fillId="3" borderId="7" xfId="0" applyFont="1" applyFill="1" applyBorder="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16"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29"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4" fontId="26" fillId="0" borderId="0" xfId="0" applyNumberFormat="1" applyFont="1" applyAlignment="1">
      <alignment vertical="center"/>
    </xf>
    <xf numFmtId="0" fontId="21" fillId="4" borderId="7" xfId="0" applyFont="1" applyFill="1" applyBorder="1" applyAlignment="1">
      <alignment horizontal="center" vertical="center"/>
    </xf>
    <xf numFmtId="0" fontId="21" fillId="4" borderId="8" xfId="0" applyFont="1" applyFill="1" applyBorder="1" applyAlignment="1">
      <alignment horizontal="left" vertical="center"/>
    </xf>
    <xf numFmtId="4" fontId="23" fillId="0" borderId="0" xfId="0" applyNumberFormat="1" applyFont="1" applyAlignment="1">
      <alignment horizontal="right" vertical="center"/>
    </xf>
    <xf numFmtId="0" fontId="21" fillId="4" borderId="6" xfId="0" applyFont="1" applyFill="1" applyBorder="1" applyAlignment="1">
      <alignment horizontal="center" vertical="center"/>
    </xf>
    <xf numFmtId="0" fontId="25" fillId="0" borderId="0" xfId="0" applyFont="1" applyAlignment="1">
      <alignment horizontal="left" vertical="center" wrapText="1"/>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cellXfs>
  <cellStyles count="3">
    <cellStyle name="Excel Built-in Normal" xfId="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6"/>
  <sheetViews>
    <sheetView showGridLines="0" topLeftCell="A76" workbookViewId="0">
      <selection activeCell="AP15" sqref="AP15"/>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1</v>
      </c>
      <c r="BT1" s="17" t="s">
        <v>3</v>
      </c>
      <c r="BU1" s="17" t="s">
        <v>3</v>
      </c>
      <c r="BV1" s="17" t="s">
        <v>4</v>
      </c>
    </row>
    <row r="2" spans="1:74" s="1" customFormat="1" ht="36.950000000000003" customHeight="1">
      <c r="AR2" s="296" t="s">
        <v>5</v>
      </c>
      <c r="AS2" s="297"/>
      <c r="AT2" s="297"/>
      <c r="AU2" s="297"/>
      <c r="AV2" s="297"/>
      <c r="AW2" s="297"/>
      <c r="AX2" s="297"/>
      <c r="AY2" s="297"/>
      <c r="AZ2" s="297"/>
      <c r="BA2" s="297"/>
      <c r="BB2" s="297"/>
      <c r="BC2" s="297"/>
      <c r="BD2" s="297"/>
      <c r="BE2" s="297"/>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S4" s="18" t="s">
        <v>11</v>
      </c>
    </row>
    <row r="5" spans="1:74" s="1" customFormat="1" ht="12" customHeight="1">
      <c r="B5" s="21"/>
      <c r="D5" s="24" t="s">
        <v>12</v>
      </c>
      <c r="K5" s="317" t="s">
        <v>13</v>
      </c>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R5" s="21"/>
      <c r="BS5" s="18" t="s">
        <v>6</v>
      </c>
    </row>
    <row r="6" spans="1:74" s="1" customFormat="1" ht="36.950000000000003" customHeight="1">
      <c r="B6" s="21"/>
      <c r="D6" s="26" t="s">
        <v>14</v>
      </c>
      <c r="K6" s="318" t="s">
        <v>15</v>
      </c>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c r="AR6" s="21"/>
      <c r="BS6" s="18" t="s">
        <v>6</v>
      </c>
    </row>
    <row r="7" spans="1:74" s="1" customFormat="1" ht="12" customHeight="1">
      <c r="B7" s="21"/>
      <c r="D7" s="27" t="s">
        <v>16</v>
      </c>
      <c r="K7" s="25" t="s">
        <v>1</v>
      </c>
      <c r="AK7" s="27" t="s">
        <v>17</v>
      </c>
      <c r="AN7" s="25" t="s">
        <v>1</v>
      </c>
      <c r="AR7" s="21"/>
      <c r="BS7" s="18" t="s">
        <v>6</v>
      </c>
    </row>
    <row r="8" spans="1:74" s="1" customFormat="1" ht="12" customHeight="1">
      <c r="B8" s="21"/>
      <c r="D8" s="27" t="s">
        <v>18</v>
      </c>
      <c r="K8" s="25" t="s">
        <v>19</v>
      </c>
      <c r="AK8" s="27" t="s">
        <v>20</v>
      </c>
      <c r="AN8" s="271">
        <v>44612</v>
      </c>
      <c r="AR8" s="21"/>
      <c r="BS8" s="18" t="s">
        <v>6</v>
      </c>
    </row>
    <row r="9" spans="1:74" s="1" customFormat="1" ht="14.45" customHeight="1">
      <c r="B9" s="21"/>
      <c r="AR9" s="21"/>
      <c r="BS9" s="18" t="s">
        <v>6</v>
      </c>
    </row>
    <row r="10" spans="1:74" s="1" customFormat="1" ht="12" customHeight="1">
      <c r="B10" s="21"/>
      <c r="D10" s="27" t="s">
        <v>21</v>
      </c>
      <c r="AK10" s="27" t="s">
        <v>22</v>
      </c>
      <c r="AN10" s="25" t="s">
        <v>1</v>
      </c>
      <c r="AR10" s="21"/>
      <c r="BS10" s="18" t="s">
        <v>6</v>
      </c>
    </row>
    <row r="11" spans="1:74" s="1" customFormat="1" ht="18.399999999999999" customHeight="1">
      <c r="B11" s="21"/>
      <c r="E11" s="25" t="s">
        <v>23</v>
      </c>
      <c r="AK11" s="27" t="s">
        <v>24</v>
      </c>
      <c r="AN11" s="25" t="s">
        <v>1</v>
      </c>
      <c r="AR11" s="21"/>
      <c r="BS11" s="18" t="s">
        <v>6</v>
      </c>
    </row>
    <row r="12" spans="1:74" s="1" customFormat="1" ht="6.95" customHeight="1">
      <c r="B12" s="21"/>
      <c r="AR12" s="21"/>
      <c r="BS12" s="18" t="s">
        <v>6</v>
      </c>
    </row>
    <row r="13" spans="1:74" s="1" customFormat="1" ht="12" customHeight="1">
      <c r="B13" s="21"/>
      <c r="D13" s="27" t="s">
        <v>25</v>
      </c>
      <c r="AK13" s="27" t="s">
        <v>22</v>
      </c>
      <c r="AN13" s="25">
        <v>3880966</v>
      </c>
      <c r="AR13" s="21"/>
      <c r="BS13" s="18" t="s">
        <v>6</v>
      </c>
    </row>
    <row r="14" spans="1:74" ht="12.75">
      <c r="B14" s="21"/>
      <c r="E14" s="25"/>
      <c r="AK14" s="27" t="s">
        <v>24</v>
      </c>
      <c r="AN14" s="25" t="s">
        <v>569</v>
      </c>
      <c r="AR14" s="21"/>
      <c r="BS14" s="18" t="s">
        <v>6</v>
      </c>
    </row>
    <row r="15" spans="1:74" s="1" customFormat="1" ht="6.95" customHeight="1">
      <c r="B15" s="21"/>
      <c r="AR15" s="21"/>
      <c r="BS15" s="18" t="s">
        <v>3</v>
      </c>
    </row>
    <row r="16" spans="1:74" s="1" customFormat="1" ht="12" customHeight="1">
      <c r="B16" s="21"/>
      <c r="D16" s="27" t="s">
        <v>27</v>
      </c>
      <c r="AK16" s="27" t="s">
        <v>22</v>
      </c>
      <c r="AN16" s="25" t="s">
        <v>1</v>
      </c>
      <c r="AR16" s="21"/>
      <c r="BS16" s="18" t="s">
        <v>3</v>
      </c>
    </row>
    <row r="17" spans="1:71" s="1" customFormat="1" ht="18.399999999999999" customHeight="1">
      <c r="B17" s="21"/>
      <c r="E17" s="25" t="s">
        <v>26</v>
      </c>
      <c r="AK17" s="27" t="s">
        <v>24</v>
      </c>
      <c r="AN17" s="25" t="s">
        <v>1</v>
      </c>
      <c r="AR17" s="21"/>
      <c r="BS17" s="18" t="s">
        <v>28</v>
      </c>
    </row>
    <row r="18" spans="1:71" s="1" customFormat="1" ht="6.95" customHeight="1">
      <c r="B18" s="21"/>
      <c r="AR18" s="21"/>
      <c r="BS18" s="18" t="s">
        <v>6</v>
      </c>
    </row>
    <row r="19" spans="1:71" s="1" customFormat="1" ht="12" customHeight="1">
      <c r="B19" s="21"/>
      <c r="D19" s="27" t="s">
        <v>29</v>
      </c>
      <c r="AK19" s="27" t="s">
        <v>22</v>
      </c>
      <c r="AN19" s="25" t="s">
        <v>1</v>
      </c>
      <c r="AR19" s="21"/>
      <c r="BS19" s="18" t="s">
        <v>6</v>
      </c>
    </row>
    <row r="20" spans="1:71" s="1" customFormat="1" ht="18.399999999999999" customHeight="1">
      <c r="B20" s="21"/>
      <c r="E20" s="25" t="s">
        <v>26</v>
      </c>
      <c r="AK20" s="27" t="s">
        <v>24</v>
      </c>
      <c r="AN20" s="25" t="s">
        <v>1</v>
      </c>
      <c r="AR20" s="21"/>
      <c r="BS20" s="18" t="s">
        <v>28</v>
      </c>
    </row>
    <row r="21" spans="1:71" s="1" customFormat="1" ht="6.95" customHeight="1">
      <c r="B21" s="21"/>
      <c r="AR21" s="21"/>
    </row>
    <row r="22" spans="1:71" s="1" customFormat="1" ht="12" customHeight="1">
      <c r="B22" s="21"/>
      <c r="D22" s="27" t="s">
        <v>30</v>
      </c>
      <c r="AR22" s="21"/>
    </row>
    <row r="23" spans="1:71" s="1" customFormat="1" ht="131.25" customHeight="1">
      <c r="B23" s="21"/>
      <c r="E23" s="319" t="s">
        <v>31</v>
      </c>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R23" s="21"/>
    </row>
    <row r="24" spans="1:71" s="1" customFormat="1" ht="6.95" customHeight="1">
      <c r="B24" s="21"/>
      <c r="AR24" s="21"/>
    </row>
    <row r="25" spans="1:71" s="1" customFormat="1" ht="6.95" customHeight="1">
      <c r="B25" s="21"/>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21"/>
    </row>
    <row r="26" spans="1:71" s="2" customFormat="1" ht="25.9" customHeight="1">
      <c r="A26" s="30"/>
      <c r="B26" s="31"/>
      <c r="C26" s="30"/>
      <c r="D26" s="32" t="s">
        <v>32</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20">
        <f>ROUND(AG94,2)</f>
        <v>0</v>
      </c>
      <c r="AL26" s="321"/>
      <c r="AM26" s="321"/>
      <c r="AN26" s="321"/>
      <c r="AO26" s="321"/>
      <c r="AP26" s="30"/>
      <c r="AQ26" s="30"/>
      <c r="AR26" s="31"/>
      <c r="BE26" s="30"/>
    </row>
    <row r="27" spans="1:71" s="2" customFormat="1" ht="6.95" customHeight="1">
      <c r="A27" s="30"/>
      <c r="B27" s="3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1"/>
      <c r="BE27" s="30"/>
    </row>
    <row r="28" spans="1:71" s="2" customFormat="1" ht="12.75">
      <c r="A28" s="30"/>
      <c r="B28" s="31"/>
      <c r="C28" s="30"/>
      <c r="D28" s="30"/>
      <c r="E28" s="30"/>
      <c r="F28" s="30"/>
      <c r="G28" s="30"/>
      <c r="H28" s="30"/>
      <c r="I28" s="30"/>
      <c r="J28" s="30"/>
      <c r="K28" s="30"/>
      <c r="L28" s="322" t="s">
        <v>33</v>
      </c>
      <c r="M28" s="322"/>
      <c r="N28" s="322"/>
      <c r="O28" s="322"/>
      <c r="P28" s="322"/>
      <c r="Q28" s="30"/>
      <c r="R28" s="30"/>
      <c r="S28" s="30"/>
      <c r="T28" s="30"/>
      <c r="U28" s="30"/>
      <c r="V28" s="30"/>
      <c r="W28" s="322" t="s">
        <v>34</v>
      </c>
      <c r="X28" s="322"/>
      <c r="Y28" s="322"/>
      <c r="Z28" s="322"/>
      <c r="AA28" s="322"/>
      <c r="AB28" s="322"/>
      <c r="AC28" s="322"/>
      <c r="AD28" s="322"/>
      <c r="AE28" s="322"/>
      <c r="AF28" s="30"/>
      <c r="AG28" s="30"/>
      <c r="AH28" s="30"/>
      <c r="AI28" s="30"/>
      <c r="AJ28" s="30"/>
      <c r="AK28" s="322" t="s">
        <v>35</v>
      </c>
      <c r="AL28" s="322"/>
      <c r="AM28" s="322"/>
      <c r="AN28" s="322"/>
      <c r="AO28" s="322"/>
      <c r="AP28" s="30"/>
      <c r="AQ28" s="30"/>
      <c r="AR28" s="31"/>
      <c r="BE28" s="30"/>
    </row>
    <row r="29" spans="1:71" s="3" customFormat="1" ht="14.45" customHeight="1">
      <c r="B29" s="35"/>
      <c r="D29" s="27" t="s">
        <v>36</v>
      </c>
      <c r="F29" s="27" t="s">
        <v>37</v>
      </c>
      <c r="L29" s="310">
        <v>0.21</v>
      </c>
      <c r="M29" s="311"/>
      <c r="N29" s="311"/>
      <c r="O29" s="311"/>
      <c r="P29" s="311"/>
      <c r="W29" s="312">
        <f>AK26</f>
        <v>0</v>
      </c>
      <c r="X29" s="311"/>
      <c r="Y29" s="311"/>
      <c r="Z29" s="311"/>
      <c r="AA29" s="311"/>
      <c r="AB29" s="311"/>
      <c r="AC29" s="311"/>
      <c r="AD29" s="311"/>
      <c r="AE29" s="311"/>
      <c r="AK29" s="312">
        <f>W29*0.21</f>
        <v>0</v>
      </c>
      <c r="AL29" s="311"/>
      <c r="AM29" s="311"/>
      <c r="AN29" s="311"/>
      <c r="AO29" s="311"/>
      <c r="AR29" s="35"/>
    </row>
    <row r="30" spans="1:71" s="3" customFormat="1" ht="14.45" customHeight="1">
      <c r="B30" s="35"/>
      <c r="F30" s="27" t="s">
        <v>38</v>
      </c>
      <c r="L30" s="310">
        <v>0.15</v>
      </c>
      <c r="M30" s="311"/>
      <c r="N30" s="311"/>
      <c r="O30" s="311"/>
      <c r="P30" s="311"/>
      <c r="W30" s="312">
        <f>ROUND(BA94, 2)</f>
        <v>0</v>
      </c>
      <c r="X30" s="311"/>
      <c r="Y30" s="311"/>
      <c r="Z30" s="311"/>
      <c r="AA30" s="311"/>
      <c r="AB30" s="311"/>
      <c r="AC30" s="311"/>
      <c r="AD30" s="311"/>
      <c r="AE30" s="311"/>
      <c r="AK30" s="312">
        <f>ROUND(AW94, 2)</f>
        <v>0</v>
      </c>
      <c r="AL30" s="311"/>
      <c r="AM30" s="311"/>
      <c r="AN30" s="311"/>
      <c r="AO30" s="311"/>
      <c r="AR30" s="35"/>
    </row>
    <row r="31" spans="1:71" s="3" customFormat="1" ht="14.45" hidden="1" customHeight="1">
      <c r="B31" s="35"/>
      <c r="F31" s="27" t="s">
        <v>39</v>
      </c>
      <c r="L31" s="310">
        <v>0.21</v>
      </c>
      <c r="M31" s="311"/>
      <c r="N31" s="311"/>
      <c r="O31" s="311"/>
      <c r="P31" s="311"/>
      <c r="W31" s="312">
        <f>ROUND(BB94, 2)</f>
        <v>0</v>
      </c>
      <c r="X31" s="311"/>
      <c r="Y31" s="311"/>
      <c r="Z31" s="311"/>
      <c r="AA31" s="311"/>
      <c r="AB31" s="311"/>
      <c r="AC31" s="311"/>
      <c r="AD31" s="311"/>
      <c r="AE31" s="311"/>
      <c r="AK31" s="312">
        <v>0</v>
      </c>
      <c r="AL31" s="311"/>
      <c r="AM31" s="311"/>
      <c r="AN31" s="311"/>
      <c r="AO31" s="311"/>
      <c r="AR31" s="35"/>
    </row>
    <row r="32" spans="1:71" s="3" customFormat="1" ht="14.45" hidden="1" customHeight="1">
      <c r="B32" s="35"/>
      <c r="F32" s="27" t="s">
        <v>40</v>
      </c>
      <c r="L32" s="310">
        <v>0.15</v>
      </c>
      <c r="M32" s="311"/>
      <c r="N32" s="311"/>
      <c r="O32" s="311"/>
      <c r="P32" s="311"/>
      <c r="W32" s="312">
        <f>ROUND(BC94, 2)</f>
        <v>0</v>
      </c>
      <c r="X32" s="311"/>
      <c r="Y32" s="311"/>
      <c r="Z32" s="311"/>
      <c r="AA32" s="311"/>
      <c r="AB32" s="311"/>
      <c r="AC32" s="311"/>
      <c r="AD32" s="311"/>
      <c r="AE32" s="311"/>
      <c r="AK32" s="312">
        <v>0</v>
      </c>
      <c r="AL32" s="311"/>
      <c r="AM32" s="311"/>
      <c r="AN32" s="311"/>
      <c r="AO32" s="311"/>
      <c r="AR32" s="35"/>
    </row>
    <row r="33" spans="1:57" s="3" customFormat="1" ht="14.45" hidden="1" customHeight="1">
      <c r="B33" s="35"/>
      <c r="F33" s="27" t="s">
        <v>41</v>
      </c>
      <c r="L33" s="310">
        <v>0</v>
      </c>
      <c r="M33" s="311"/>
      <c r="N33" s="311"/>
      <c r="O33" s="311"/>
      <c r="P33" s="311"/>
      <c r="W33" s="312">
        <f>ROUND(BD94, 2)</f>
        <v>0</v>
      </c>
      <c r="X33" s="311"/>
      <c r="Y33" s="311"/>
      <c r="Z33" s="311"/>
      <c r="AA33" s="311"/>
      <c r="AB33" s="311"/>
      <c r="AC33" s="311"/>
      <c r="AD33" s="311"/>
      <c r="AE33" s="311"/>
      <c r="AK33" s="312">
        <v>0</v>
      </c>
      <c r="AL33" s="311"/>
      <c r="AM33" s="311"/>
      <c r="AN33" s="311"/>
      <c r="AO33" s="311"/>
      <c r="AR33" s="35"/>
    </row>
    <row r="34" spans="1:57" s="2" customFormat="1" ht="6.95" customHeight="1">
      <c r="A34" s="30"/>
      <c r="B34" s="3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1"/>
      <c r="BE34" s="30"/>
    </row>
    <row r="35" spans="1:57" s="2" customFormat="1" ht="25.9" customHeight="1">
      <c r="A35" s="30"/>
      <c r="B35" s="31"/>
      <c r="C35" s="36"/>
      <c r="D35" s="37" t="s">
        <v>42</v>
      </c>
      <c r="E35" s="38"/>
      <c r="F35" s="38"/>
      <c r="G35" s="38"/>
      <c r="H35" s="38"/>
      <c r="I35" s="38"/>
      <c r="J35" s="38"/>
      <c r="K35" s="38"/>
      <c r="L35" s="38"/>
      <c r="M35" s="38"/>
      <c r="N35" s="38"/>
      <c r="O35" s="38"/>
      <c r="P35" s="38"/>
      <c r="Q35" s="38"/>
      <c r="R35" s="38"/>
      <c r="S35" s="38"/>
      <c r="T35" s="39" t="s">
        <v>43</v>
      </c>
      <c r="U35" s="38"/>
      <c r="V35" s="38"/>
      <c r="W35" s="38"/>
      <c r="X35" s="316" t="s">
        <v>44</v>
      </c>
      <c r="Y35" s="314"/>
      <c r="Z35" s="314"/>
      <c r="AA35" s="314"/>
      <c r="AB35" s="314"/>
      <c r="AC35" s="38"/>
      <c r="AD35" s="38"/>
      <c r="AE35" s="38"/>
      <c r="AF35" s="38"/>
      <c r="AG35" s="38"/>
      <c r="AH35" s="38"/>
      <c r="AI35" s="38"/>
      <c r="AJ35" s="38"/>
      <c r="AK35" s="313">
        <f>SUM(AK26:AK33)</f>
        <v>0</v>
      </c>
      <c r="AL35" s="314"/>
      <c r="AM35" s="314"/>
      <c r="AN35" s="314"/>
      <c r="AO35" s="315"/>
      <c r="AP35" s="36"/>
      <c r="AQ35" s="36"/>
      <c r="AR35" s="31"/>
      <c r="BE35" s="30"/>
    </row>
    <row r="36" spans="1:57" s="2" customFormat="1" ht="6.95" customHeight="1">
      <c r="A36" s="30"/>
      <c r="B36" s="3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1"/>
      <c r="BE36" s="30"/>
    </row>
    <row r="37" spans="1:57" s="2" customFormat="1" ht="14.45" customHeight="1">
      <c r="A37" s="30"/>
      <c r="B37" s="31"/>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1"/>
      <c r="BE37" s="30"/>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0"/>
      <c r="D49" s="41" t="s">
        <v>45</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46</v>
      </c>
      <c r="AI49" s="42"/>
      <c r="AJ49" s="42"/>
      <c r="AK49" s="42"/>
      <c r="AL49" s="42"/>
      <c r="AM49" s="42"/>
      <c r="AN49" s="42"/>
      <c r="AO49" s="42"/>
      <c r="AR49" s="40"/>
    </row>
    <row r="50" spans="1:57">
      <c r="B50" s="21"/>
      <c r="AR50" s="21"/>
    </row>
    <row r="51" spans="1:57">
      <c r="B51" s="21"/>
      <c r="AR51" s="21"/>
    </row>
    <row r="52" spans="1:57">
      <c r="B52" s="21"/>
      <c r="AR52" s="21"/>
    </row>
    <row r="53" spans="1:57">
      <c r="B53" s="21"/>
      <c r="AR53" s="21"/>
    </row>
    <row r="54" spans="1:57">
      <c r="B54" s="21"/>
      <c r="AR54" s="21"/>
    </row>
    <row r="55" spans="1:57">
      <c r="B55" s="21"/>
      <c r="AR55" s="21"/>
    </row>
    <row r="56" spans="1:57">
      <c r="B56" s="21"/>
      <c r="AR56" s="21"/>
    </row>
    <row r="57" spans="1:57">
      <c r="B57" s="21"/>
      <c r="AR57" s="21"/>
    </row>
    <row r="58" spans="1:57">
      <c r="B58" s="21"/>
      <c r="AR58" s="21"/>
    </row>
    <row r="59" spans="1:57">
      <c r="B59" s="21"/>
      <c r="AR59" s="21"/>
    </row>
    <row r="60" spans="1:57" s="2" customFormat="1" ht="12.75">
      <c r="A60" s="30"/>
      <c r="B60" s="31"/>
      <c r="C60" s="30"/>
      <c r="D60" s="43" t="s">
        <v>47</v>
      </c>
      <c r="E60" s="33"/>
      <c r="F60" s="33"/>
      <c r="G60" s="33"/>
      <c r="H60" s="33"/>
      <c r="I60" s="33"/>
      <c r="J60" s="33"/>
      <c r="K60" s="33"/>
      <c r="L60" s="33"/>
      <c r="M60" s="33"/>
      <c r="N60" s="33"/>
      <c r="O60" s="33"/>
      <c r="P60" s="33"/>
      <c r="Q60" s="33"/>
      <c r="R60" s="33"/>
      <c r="S60" s="33"/>
      <c r="T60" s="33"/>
      <c r="U60" s="33"/>
      <c r="V60" s="43" t="s">
        <v>48</v>
      </c>
      <c r="W60" s="33"/>
      <c r="X60" s="33"/>
      <c r="Y60" s="33"/>
      <c r="Z60" s="33"/>
      <c r="AA60" s="33"/>
      <c r="AB60" s="33"/>
      <c r="AC60" s="33"/>
      <c r="AD60" s="33"/>
      <c r="AE60" s="33"/>
      <c r="AF60" s="33"/>
      <c r="AG60" s="33"/>
      <c r="AH60" s="43" t="s">
        <v>47</v>
      </c>
      <c r="AI60" s="33"/>
      <c r="AJ60" s="33"/>
      <c r="AK60" s="33"/>
      <c r="AL60" s="33"/>
      <c r="AM60" s="43" t="s">
        <v>48</v>
      </c>
      <c r="AN60" s="33"/>
      <c r="AO60" s="33"/>
      <c r="AP60" s="30"/>
      <c r="AQ60" s="30"/>
      <c r="AR60" s="31"/>
      <c r="BE60" s="30"/>
    </row>
    <row r="61" spans="1:57">
      <c r="B61" s="21"/>
      <c r="AR61" s="21"/>
    </row>
    <row r="62" spans="1:57">
      <c r="B62" s="21"/>
      <c r="AR62" s="21"/>
    </row>
    <row r="63" spans="1:57">
      <c r="B63" s="21"/>
      <c r="AR63" s="21"/>
    </row>
    <row r="64" spans="1:57" s="2" customFormat="1" ht="12.75">
      <c r="A64" s="30"/>
      <c r="B64" s="31"/>
      <c r="C64" s="30"/>
      <c r="D64" s="41" t="s">
        <v>49</v>
      </c>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1" t="s">
        <v>50</v>
      </c>
      <c r="AI64" s="44"/>
      <c r="AJ64" s="44"/>
      <c r="AK64" s="44"/>
      <c r="AL64" s="44"/>
      <c r="AM64" s="44"/>
      <c r="AN64" s="44"/>
      <c r="AO64" s="44"/>
      <c r="AP64" s="30"/>
      <c r="AQ64" s="30"/>
      <c r="AR64" s="31"/>
      <c r="BE64" s="30"/>
    </row>
    <row r="65" spans="1:57">
      <c r="B65" s="21"/>
      <c r="AR65" s="21"/>
    </row>
    <row r="66" spans="1:57">
      <c r="B66" s="21"/>
      <c r="AR66" s="21"/>
    </row>
    <row r="67" spans="1:57">
      <c r="B67" s="21"/>
      <c r="AR67" s="21"/>
    </row>
    <row r="68" spans="1:57">
      <c r="B68" s="21"/>
      <c r="AR68" s="21"/>
    </row>
    <row r="69" spans="1:57">
      <c r="B69" s="21"/>
      <c r="AR69" s="21"/>
    </row>
    <row r="70" spans="1:57">
      <c r="B70" s="21"/>
      <c r="AR70" s="21"/>
    </row>
    <row r="71" spans="1:57">
      <c r="B71" s="21"/>
      <c r="AR71" s="21"/>
    </row>
    <row r="72" spans="1:57">
      <c r="B72" s="21"/>
      <c r="AR72" s="21"/>
    </row>
    <row r="73" spans="1:57">
      <c r="B73" s="21"/>
      <c r="AR73" s="21"/>
    </row>
    <row r="74" spans="1:57">
      <c r="B74" s="21"/>
      <c r="AR74" s="21"/>
    </row>
    <row r="75" spans="1:57" s="2" customFormat="1" ht="12.75">
      <c r="A75" s="30"/>
      <c r="B75" s="31"/>
      <c r="C75" s="30"/>
      <c r="D75" s="43" t="s">
        <v>47</v>
      </c>
      <c r="E75" s="33"/>
      <c r="F75" s="33"/>
      <c r="G75" s="33"/>
      <c r="H75" s="33"/>
      <c r="I75" s="33"/>
      <c r="J75" s="33"/>
      <c r="K75" s="33"/>
      <c r="L75" s="33"/>
      <c r="M75" s="33"/>
      <c r="N75" s="33"/>
      <c r="O75" s="33"/>
      <c r="P75" s="33"/>
      <c r="Q75" s="33"/>
      <c r="R75" s="33"/>
      <c r="S75" s="33"/>
      <c r="T75" s="33"/>
      <c r="U75" s="33"/>
      <c r="V75" s="43" t="s">
        <v>48</v>
      </c>
      <c r="W75" s="33"/>
      <c r="X75" s="33"/>
      <c r="Y75" s="33"/>
      <c r="Z75" s="33"/>
      <c r="AA75" s="33"/>
      <c r="AB75" s="33"/>
      <c r="AC75" s="33"/>
      <c r="AD75" s="33"/>
      <c r="AE75" s="33"/>
      <c r="AF75" s="33"/>
      <c r="AG75" s="33"/>
      <c r="AH75" s="43" t="s">
        <v>47</v>
      </c>
      <c r="AI75" s="33"/>
      <c r="AJ75" s="33"/>
      <c r="AK75" s="33"/>
      <c r="AL75" s="33"/>
      <c r="AM75" s="43" t="s">
        <v>48</v>
      </c>
      <c r="AN75" s="33"/>
      <c r="AO75" s="33"/>
      <c r="AP75" s="30"/>
      <c r="AQ75" s="30"/>
      <c r="AR75" s="31"/>
      <c r="BE75" s="30"/>
    </row>
    <row r="76" spans="1:57" s="2" customFormat="1">
      <c r="A76" s="30"/>
      <c r="B76" s="31"/>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1"/>
      <c r="BE76" s="30"/>
    </row>
    <row r="77" spans="1:57" s="2" customFormat="1" ht="6.95" customHeight="1">
      <c r="A77" s="30"/>
      <c r="B77" s="45"/>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31"/>
      <c r="BE77" s="30"/>
    </row>
    <row r="81" spans="1:91" s="2" customFormat="1" ht="6.95" customHeight="1">
      <c r="A81" s="30"/>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31"/>
      <c r="BE81" s="30"/>
    </row>
    <row r="82" spans="1:91" s="2" customFormat="1" ht="24.95" customHeight="1">
      <c r="A82" s="30"/>
      <c r="B82" s="31"/>
      <c r="C82" s="22" t="s">
        <v>51</v>
      </c>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1"/>
      <c r="BE82" s="30"/>
    </row>
    <row r="83" spans="1:91" s="2" customFormat="1" ht="6.95" customHeight="1">
      <c r="A83" s="30"/>
      <c r="B83" s="31"/>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1"/>
      <c r="BE83" s="30"/>
    </row>
    <row r="84" spans="1:91" s="4" customFormat="1" ht="12" customHeight="1">
      <c r="B84" s="49"/>
      <c r="C84" s="27" t="s">
        <v>12</v>
      </c>
      <c r="L84" s="4" t="str">
        <f>K5</f>
        <v>16012019</v>
      </c>
      <c r="AR84" s="49"/>
    </row>
    <row r="85" spans="1:91" s="5" customFormat="1" ht="36.950000000000003" customHeight="1">
      <c r="B85" s="50"/>
      <c r="C85" s="51" t="s">
        <v>14</v>
      </c>
      <c r="L85" s="324" t="str">
        <f>K6</f>
        <v>Komunitní centrum a hasičská zbrojnice Hněvčeves</v>
      </c>
      <c r="M85" s="325"/>
      <c r="N85" s="325"/>
      <c r="O85" s="325"/>
      <c r="P85" s="325"/>
      <c r="Q85" s="325"/>
      <c r="R85" s="325"/>
      <c r="S85" s="325"/>
      <c r="T85" s="325"/>
      <c r="U85" s="325"/>
      <c r="V85" s="325"/>
      <c r="W85" s="325"/>
      <c r="X85" s="325"/>
      <c r="Y85" s="325"/>
      <c r="Z85" s="325"/>
      <c r="AA85" s="325"/>
      <c r="AB85" s="325"/>
      <c r="AC85" s="325"/>
      <c r="AD85" s="325"/>
      <c r="AE85" s="325"/>
      <c r="AF85" s="325"/>
      <c r="AG85" s="325"/>
      <c r="AH85" s="325"/>
      <c r="AI85" s="325"/>
      <c r="AJ85" s="325"/>
      <c r="AK85" s="325"/>
      <c r="AL85" s="325"/>
      <c r="AM85" s="325"/>
      <c r="AN85" s="325"/>
      <c r="AO85" s="325"/>
      <c r="AR85" s="50"/>
    </row>
    <row r="86" spans="1:91" s="2" customFormat="1" ht="6.95" customHeight="1">
      <c r="A86" s="30"/>
      <c r="B86" s="31"/>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1"/>
      <c r="BE86" s="30"/>
    </row>
    <row r="87" spans="1:91" s="2" customFormat="1" ht="12" customHeight="1">
      <c r="A87" s="30"/>
      <c r="B87" s="31"/>
      <c r="C87" s="27" t="s">
        <v>18</v>
      </c>
      <c r="D87" s="30"/>
      <c r="E87" s="30"/>
      <c r="F87" s="30"/>
      <c r="G87" s="30"/>
      <c r="H87" s="30"/>
      <c r="I87" s="30"/>
      <c r="J87" s="30"/>
      <c r="K87" s="30"/>
      <c r="L87" s="52" t="str">
        <f>IF(K8="","",K8)</f>
        <v>Hněvčeves 54</v>
      </c>
      <c r="M87" s="30"/>
      <c r="N87" s="30"/>
      <c r="O87" s="30"/>
      <c r="P87" s="30"/>
      <c r="Q87" s="30"/>
      <c r="R87" s="30"/>
      <c r="S87" s="30"/>
      <c r="T87" s="30"/>
      <c r="U87" s="30"/>
      <c r="V87" s="30"/>
      <c r="W87" s="30"/>
      <c r="X87" s="30"/>
      <c r="Y87" s="30"/>
      <c r="Z87" s="30"/>
      <c r="AA87" s="30"/>
      <c r="AB87" s="30"/>
      <c r="AC87" s="30"/>
      <c r="AD87" s="30"/>
      <c r="AE87" s="30"/>
      <c r="AF87" s="30"/>
      <c r="AG87" s="30"/>
      <c r="AH87" s="30"/>
      <c r="AI87" s="27" t="s">
        <v>20</v>
      </c>
      <c r="AJ87" s="30"/>
      <c r="AK87" s="30"/>
      <c r="AL87" s="30"/>
      <c r="AM87" s="302">
        <f>IF(AN8= "","",AN8)</f>
        <v>44612</v>
      </c>
      <c r="AN87" s="302"/>
      <c r="AO87" s="30"/>
      <c r="AP87" s="30"/>
      <c r="AQ87" s="30"/>
      <c r="AR87" s="31"/>
      <c r="BE87" s="30"/>
    </row>
    <row r="88" spans="1:91" s="2" customFormat="1" ht="6.95" customHeight="1">
      <c r="A88" s="30"/>
      <c r="B88" s="31"/>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1"/>
      <c r="BE88" s="30"/>
    </row>
    <row r="89" spans="1:91" s="2" customFormat="1" ht="15.2" customHeight="1">
      <c r="A89" s="30"/>
      <c r="B89" s="31"/>
      <c r="C89" s="27" t="s">
        <v>21</v>
      </c>
      <c r="D89" s="30"/>
      <c r="E89" s="30"/>
      <c r="F89" s="30"/>
      <c r="G89" s="30"/>
      <c r="H89" s="30"/>
      <c r="I89" s="30"/>
      <c r="J89" s="30"/>
      <c r="K89" s="30"/>
      <c r="L89" s="4" t="str">
        <f>IF(E11= "","",E11)</f>
        <v>Obec Hněvčeves, Hněvčeves 54, 503 15</v>
      </c>
      <c r="M89" s="30"/>
      <c r="N89" s="30"/>
      <c r="O89" s="30"/>
      <c r="P89" s="30"/>
      <c r="Q89" s="30"/>
      <c r="R89" s="30"/>
      <c r="S89" s="30"/>
      <c r="T89" s="30"/>
      <c r="U89" s="30"/>
      <c r="V89" s="30"/>
      <c r="W89" s="30"/>
      <c r="X89" s="30"/>
      <c r="Y89" s="30"/>
      <c r="Z89" s="30"/>
      <c r="AA89" s="30"/>
      <c r="AB89" s="30"/>
      <c r="AC89" s="30"/>
      <c r="AD89" s="30"/>
      <c r="AE89" s="30"/>
      <c r="AF89" s="30"/>
      <c r="AG89" s="30"/>
      <c r="AH89" s="30"/>
      <c r="AI89" s="27" t="s">
        <v>27</v>
      </c>
      <c r="AJ89" s="30"/>
      <c r="AK89" s="30"/>
      <c r="AL89" s="30"/>
      <c r="AM89" s="303" t="str">
        <f>IF(E17="","",E17)</f>
        <v xml:space="preserve"> </v>
      </c>
      <c r="AN89" s="304"/>
      <c r="AO89" s="304"/>
      <c r="AP89" s="304"/>
      <c r="AQ89" s="30"/>
      <c r="AR89" s="31"/>
      <c r="AS89" s="306" t="s">
        <v>52</v>
      </c>
      <c r="AT89" s="307"/>
      <c r="AU89" s="54"/>
      <c r="AV89" s="54"/>
      <c r="AW89" s="54"/>
      <c r="AX89" s="54"/>
      <c r="AY89" s="54"/>
      <c r="AZ89" s="54"/>
      <c r="BA89" s="54"/>
      <c r="BB89" s="54"/>
      <c r="BC89" s="54"/>
      <c r="BD89" s="55"/>
      <c r="BE89" s="30"/>
    </row>
    <row r="90" spans="1:91" s="2" customFormat="1" ht="15.2" customHeight="1">
      <c r="A90" s="30"/>
      <c r="B90" s="31"/>
      <c r="C90" s="27" t="s">
        <v>25</v>
      </c>
      <c r="D90" s="30"/>
      <c r="E90" s="30"/>
      <c r="F90" s="30"/>
      <c r="G90" s="30"/>
      <c r="H90" s="30"/>
      <c r="I90" s="30"/>
      <c r="J90" s="30"/>
      <c r="K90" s="30"/>
      <c r="L90" s="4" t="str">
        <f>IF(E14="","",E14)</f>
        <v/>
      </c>
      <c r="M90" s="30"/>
      <c r="N90" s="30"/>
      <c r="O90" s="30"/>
      <c r="P90" s="30"/>
      <c r="Q90" s="30"/>
      <c r="R90" s="30"/>
      <c r="S90" s="30"/>
      <c r="T90" s="30"/>
      <c r="U90" s="30"/>
      <c r="V90" s="30"/>
      <c r="W90" s="30"/>
      <c r="X90" s="30"/>
      <c r="Y90" s="30"/>
      <c r="Z90" s="30"/>
      <c r="AA90" s="30"/>
      <c r="AB90" s="30"/>
      <c r="AC90" s="30"/>
      <c r="AD90" s="30"/>
      <c r="AE90" s="30"/>
      <c r="AF90" s="30"/>
      <c r="AG90" s="30"/>
      <c r="AH90" s="30"/>
      <c r="AI90" s="27" t="s">
        <v>29</v>
      </c>
      <c r="AJ90" s="30"/>
      <c r="AK90" s="30"/>
      <c r="AL90" s="30"/>
      <c r="AM90" s="303" t="str">
        <f>IF(E20="","",E20)</f>
        <v xml:space="preserve"> </v>
      </c>
      <c r="AN90" s="304"/>
      <c r="AO90" s="304"/>
      <c r="AP90" s="304"/>
      <c r="AQ90" s="30"/>
      <c r="AR90" s="31"/>
      <c r="AS90" s="308"/>
      <c r="AT90" s="309"/>
      <c r="AU90" s="56"/>
      <c r="AV90" s="56"/>
      <c r="AW90" s="56"/>
      <c r="AX90" s="56"/>
      <c r="AY90" s="56"/>
      <c r="AZ90" s="56"/>
      <c r="BA90" s="56"/>
      <c r="BB90" s="56"/>
      <c r="BC90" s="56"/>
      <c r="BD90" s="57"/>
      <c r="BE90" s="30"/>
    </row>
    <row r="91" spans="1:91" s="2" customFormat="1" ht="10.9" customHeight="1">
      <c r="A91" s="30"/>
      <c r="B91" s="31"/>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1"/>
      <c r="AS91" s="308"/>
      <c r="AT91" s="309"/>
      <c r="AU91" s="56"/>
      <c r="AV91" s="56"/>
      <c r="AW91" s="56"/>
      <c r="AX91" s="56"/>
      <c r="AY91" s="56"/>
      <c r="AZ91" s="56"/>
      <c r="BA91" s="56"/>
      <c r="BB91" s="56"/>
      <c r="BC91" s="56"/>
      <c r="BD91" s="57"/>
      <c r="BE91" s="30"/>
    </row>
    <row r="92" spans="1:91" s="2" customFormat="1" ht="29.25" customHeight="1">
      <c r="A92" s="30"/>
      <c r="B92" s="31"/>
      <c r="C92" s="330" t="s">
        <v>53</v>
      </c>
      <c r="D92" s="301"/>
      <c r="E92" s="301"/>
      <c r="F92" s="301"/>
      <c r="G92" s="301"/>
      <c r="H92" s="58"/>
      <c r="I92" s="327" t="s">
        <v>54</v>
      </c>
      <c r="J92" s="301"/>
      <c r="K92" s="301"/>
      <c r="L92" s="301"/>
      <c r="M92" s="301"/>
      <c r="N92" s="301"/>
      <c r="O92" s="301"/>
      <c r="P92" s="301"/>
      <c r="Q92" s="301"/>
      <c r="R92" s="301"/>
      <c r="S92" s="301"/>
      <c r="T92" s="301"/>
      <c r="U92" s="301"/>
      <c r="V92" s="301"/>
      <c r="W92" s="301"/>
      <c r="X92" s="301"/>
      <c r="Y92" s="301"/>
      <c r="Z92" s="301"/>
      <c r="AA92" s="301"/>
      <c r="AB92" s="301"/>
      <c r="AC92" s="301"/>
      <c r="AD92" s="301"/>
      <c r="AE92" s="301"/>
      <c r="AF92" s="301"/>
      <c r="AG92" s="300" t="s">
        <v>55</v>
      </c>
      <c r="AH92" s="301"/>
      <c r="AI92" s="301"/>
      <c r="AJ92" s="301"/>
      <c r="AK92" s="301"/>
      <c r="AL92" s="301"/>
      <c r="AM92" s="301"/>
      <c r="AN92" s="327" t="s">
        <v>56</v>
      </c>
      <c r="AO92" s="301"/>
      <c r="AP92" s="328"/>
      <c r="AQ92" s="59" t="s">
        <v>57</v>
      </c>
      <c r="AR92" s="31"/>
      <c r="AS92" s="60" t="s">
        <v>58</v>
      </c>
      <c r="AT92" s="61" t="s">
        <v>59</v>
      </c>
      <c r="AU92" s="61" t="s">
        <v>60</v>
      </c>
      <c r="AV92" s="61" t="s">
        <v>61</v>
      </c>
      <c r="AW92" s="61" t="s">
        <v>62</v>
      </c>
      <c r="AX92" s="61" t="s">
        <v>63</v>
      </c>
      <c r="AY92" s="61" t="s">
        <v>64</v>
      </c>
      <c r="AZ92" s="61" t="s">
        <v>65</v>
      </c>
      <c r="BA92" s="61" t="s">
        <v>66</v>
      </c>
      <c r="BB92" s="61" t="s">
        <v>67</v>
      </c>
      <c r="BC92" s="61" t="s">
        <v>68</v>
      </c>
      <c r="BD92" s="62" t="s">
        <v>69</v>
      </c>
      <c r="BE92" s="30"/>
    </row>
    <row r="93" spans="1:91" s="2" customFormat="1" ht="10.9" customHeight="1">
      <c r="A93" s="30"/>
      <c r="B93" s="31"/>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1"/>
      <c r="AS93" s="63"/>
      <c r="AT93" s="64"/>
      <c r="AU93" s="64"/>
      <c r="AV93" s="64"/>
      <c r="AW93" s="64"/>
      <c r="AX93" s="64"/>
      <c r="AY93" s="64"/>
      <c r="AZ93" s="64"/>
      <c r="BA93" s="64"/>
      <c r="BB93" s="64"/>
      <c r="BC93" s="64"/>
      <c r="BD93" s="65"/>
      <c r="BE93" s="30"/>
    </row>
    <row r="94" spans="1:91" s="6" customFormat="1" ht="32.450000000000003" customHeight="1">
      <c r="B94" s="66"/>
      <c r="C94" s="67" t="s">
        <v>70</v>
      </c>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329">
        <f>ROUND(AG95+AG100,2)</f>
        <v>0</v>
      </c>
      <c r="AH94" s="329"/>
      <c r="AI94" s="329"/>
      <c r="AJ94" s="329"/>
      <c r="AK94" s="329"/>
      <c r="AL94" s="329"/>
      <c r="AM94" s="329"/>
      <c r="AN94" s="305">
        <f t="shared" ref="AN94:AN104" si="0">SUM(AG94,AT94)</f>
        <v>0</v>
      </c>
      <c r="AO94" s="305"/>
      <c r="AP94" s="305"/>
      <c r="AQ94" s="70" t="s">
        <v>1</v>
      </c>
      <c r="AR94" s="66"/>
      <c r="AS94" s="71">
        <f>ROUND(AS95+AS100,2)</f>
        <v>0</v>
      </c>
      <c r="AT94" s="72">
        <f t="shared" ref="AT94:AT104" si="1">ROUND(SUM(AV94:AW94),2)</f>
        <v>0</v>
      </c>
      <c r="AU94" s="73" t="e">
        <f>ROUND(AU95+AU100,5)</f>
        <v>#REF!</v>
      </c>
      <c r="AV94" s="72">
        <f>ROUND(AZ94*L29,2)</f>
        <v>0</v>
      </c>
      <c r="AW94" s="72">
        <f>ROUND(BA94*L30,2)</f>
        <v>0</v>
      </c>
      <c r="AX94" s="72">
        <f>ROUND(BB94*L29,2)</f>
        <v>0</v>
      </c>
      <c r="AY94" s="72">
        <f>ROUND(BC94*L30,2)</f>
        <v>0</v>
      </c>
      <c r="AZ94" s="72">
        <f>ROUND(AZ95+AZ100,2)</f>
        <v>0</v>
      </c>
      <c r="BA94" s="72">
        <f>ROUND(BA95+BA100,2)</f>
        <v>0</v>
      </c>
      <c r="BB94" s="72">
        <f>ROUND(BB95+BB100,2)</f>
        <v>0</v>
      </c>
      <c r="BC94" s="72">
        <f>ROUND(BC95+BC100,2)</f>
        <v>0</v>
      </c>
      <c r="BD94" s="74">
        <f>ROUND(BD95+BD100,2)</f>
        <v>0</v>
      </c>
      <c r="BS94" s="75" t="s">
        <v>71</v>
      </c>
      <c r="BT94" s="75" t="s">
        <v>72</v>
      </c>
      <c r="BU94" s="76" t="s">
        <v>73</v>
      </c>
      <c r="BV94" s="75" t="s">
        <v>74</v>
      </c>
      <c r="BW94" s="75" t="s">
        <v>4</v>
      </c>
      <c r="BX94" s="75" t="s">
        <v>75</v>
      </c>
      <c r="CL94" s="75" t="s">
        <v>1</v>
      </c>
    </row>
    <row r="95" spans="1:91" s="7" customFormat="1" ht="16.5" customHeight="1">
      <c r="B95" s="77"/>
      <c r="C95" s="78"/>
      <c r="D95" s="331" t="s">
        <v>76</v>
      </c>
      <c r="E95" s="331"/>
      <c r="F95" s="331"/>
      <c r="G95" s="331"/>
      <c r="H95" s="331"/>
      <c r="I95" s="79"/>
      <c r="J95" s="331" t="s">
        <v>77</v>
      </c>
      <c r="K95" s="331"/>
      <c r="L95" s="331"/>
      <c r="M95" s="331"/>
      <c r="N95" s="331"/>
      <c r="O95" s="331"/>
      <c r="P95" s="331"/>
      <c r="Q95" s="331"/>
      <c r="R95" s="331"/>
      <c r="S95" s="331"/>
      <c r="T95" s="331"/>
      <c r="U95" s="331"/>
      <c r="V95" s="331"/>
      <c r="W95" s="331"/>
      <c r="X95" s="331"/>
      <c r="Y95" s="331"/>
      <c r="Z95" s="331"/>
      <c r="AA95" s="331"/>
      <c r="AB95" s="331"/>
      <c r="AC95" s="331"/>
      <c r="AD95" s="331"/>
      <c r="AE95" s="331"/>
      <c r="AF95" s="331"/>
      <c r="AG95" s="298">
        <f>ROUND(SUM(AG96:AG99),2)</f>
        <v>0</v>
      </c>
      <c r="AH95" s="299"/>
      <c r="AI95" s="299"/>
      <c r="AJ95" s="299"/>
      <c r="AK95" s="299"/>
      <c r="AL95" s="299"/>
      <c r="AM95" s="299"/>
      <c r="AN95" s="326">
        <f t="shared" si="0"/>
        <v>0</v>
      </c>
      <c r="AO95" s="299"/>
      <c r="AP95" s="299"/>
      <c r="AQ95" s="80" t="s">
        <v>78</v>
      </c>
      <c r="AR95" s="77"/>
      <c r="AS95" s="81">
        <f>ROUND(SUM(AS96:AS99),2)</f>
        <v>0</v>
      </c>
      <c r="AT95" s="82">
        <f t="shared" si="1"/>
        <v>0</v>
      </c>
      <c r="AU95" s="83" t="e">
        <f>ROUND(SUM(AU96:AU99),5)</f>
        <v>#REF!</v>
      </c>
      <c r="AV95" s="82">
        <f>ROUND(AZ95*L29,2)</f>
        <v>0</v>
      </c>
      <c r="AW95" s="82">
        <f>ROUND(BA95*L30,2)</f>
        <v>0</v>
      </c>
      <c r="AX95" s="82">
        <f>ROUND(BB95*L29,2)</f>
        <v>0</v>
      </c>
      <c r="AY95" s="82">
        <f>ROUND(BC95*L30,2)</f>
        <v>0</v>
      </c>
      <c r="AZ95" s="82">
        <f>ROUND(SUM(AZ96:AZ99),2)</f>
        <v>0</v>
      </c>
      <c r="BA95" s="82">
        <f>ROUND(SUM(BA96:BA99),2)</f>
        <v>0</v>
      </c>
      <c r="BB95" s="82">
        <f>ROUND(SUM(BB96:BB99),2)</f>
        <v>0</v>
      </c>
      <c r="BC95" s="82">
        <f>ROUND(SUM(BC96:BC99),2)</f>
        <v>0</v>
      </c>
      <c r="BD95" s="84">
        <f>ROUND(SUM(BD96:BD99),2)</f>
        <v>0</v>
      </c>
      <c r="BE95" s="273"/>
      <c r="BS95" s="85" t="s">
        <v>71</v>
      </c>
      <c r="BT95" s="85" t="s">
        <v>79</v>
      </c>
      <c r="BU95" s="85" t="s">
        <v>73</v>
      </c>
      <c r="BV95" s="85" t="s">
        <v>74</v>
      </c>
      <c r="BW95" s="85" t="s">
        <v>80</v>
      </c>
      <c r="BX95" s="85" t="s">
        <v>4</v>
      </c>
      <c r="CL95" s="85" t="s">
        <v>1</v>
      </c>
      <c r="CM95" s="85" t="s">
        <v>81</v>
      </c>
    </row>
    <row r="96" spans="1:91" s="4" customFormat="1" ht="16.5" customHeight="1">
      <c r="A96" s="86" t="s">
        <v>82</v>
      </c>
      <c r="B96" s="49"/>
      <c r="C96" s="10"/>
      <c r="D96" s="10"/>
      <c r="E96" s="323" t="s">
        <v>84</v>
      </c>
      <c r="F96" s="323"/>
      <c r="G96" s="323"/>
      <c r="H96" s="323"/>
      <c r="I96" s="323"/>
      <c r="J96" s="10"/>
      <c r="K96" s="323" t="s">
        <v>85</v>
      </c>
      <c r="L96" s="323"/>
      <c r="M96" s="323"/>
      <c r="N96" s="323"/>
      <c r="O96" s="323"/>
      <c r="P96" s="323"/>
      <c r="Q96" s="323"/>
      <c r="R96" s="323"/>
      <c r="S96" s="323"/>
      <c r="T96" s="323"/>
      <c r="U96" s="323"/>
      <c r="V96" s="323"/>
      <c r="W96" s="323"/>
      <c r="X96" s="323"/>
      <c r="Y96" s="323"/>
      <c r="Z96" s="323"/>
      <c r="AA96" s="323"/>
      <c r="AB96" s="323"/>
      <c r="AC96" s="323"/>
      <c r="AD96" s="323"/>
      <c r="AE96" s="323"/>
      <c r="AF96" s="323"/>
      <c r="AG96" s="294">
        <f>'02 - Nová výstavba'!J32</f>
        <v>0</v>
      </c>
      <c r="AH96" s="295"/>
      <c r="AI96" s="295"/>
      <c r="AJ96" s="295"/>
      <c r="AK96" s="295"/>
      <c r="AL96" s="295"/>
      <c r="AM96" s="295"/>
      <c r="AN96" s="294">
        <f t="shared" si="0"/>
        <v>0</v>
      </c>
      <c r="AO96" s="295"/>
      <c r="AP96" s="295"/>
      <c r="AQ96" s="87" t="s">
        <v>83</v>
      </c>
      <c r="AR96" s="49"/>
      <c r="AS96" s="88">
        <v>0</v>
      </c>
      <c r="AT96" s="89">
        <f t="shared" si="1"/>
        <v>0</v>
      </c>
      <c r="AU96" s="90" t="e">
        <f>'02 - Nová výstavba'!P128</f>
        <v>#REF!</v>
      </c>
      <c r="AV96" s="89">
        <f>'02 - Nová výstavba'!J35</f>
        <v>0</v>
      </c>
      <c r="AW96" s="89">
        <f>'02 - Nová výstavba'!J36</f>
        <v>0</v>
      </c>
      <c r="AX96" s="89">
        <f>'02 - Nová výstavba'!J37</f>
        <v>0</v>
      </c>
      <c r="AY96" s="89">
        <f>'02 - Nová výstavba'!J38</f>
        <v>0</v>
      </c>
      <c r="AZ96" s="89">
        <f>'02 - Nová výstavba'!F35</f>
        <v>0</v>
      </c>
      <c r="BA96" s="89">
        <f>'02 - Nová výstavba'!F36</f>
        <v>0</v>
      </c>
      <c r="BB96" s="89">
        <f>'02 - Nová výstavba'!F37</f>
        <v>0</v>
      </c>
      <c r="BC96" s="89">
        <f>'02 - Nová výstavba'!F38</f>
        <v>0</v>
      </c>
      <c r="BD96" s="91">
        <f>'02 - Nová výstavba'!F39</f>
        <v>0</v>
      </c>
      <c r="BT96" s="25" t="s">
        <v>81</v>
      </c>
      <c r="BV96" s="25" t="s">
        <v>74</v>
      </c>
      <c r="BW96" s="25" t="s">
        <v>86</v>
      </c>
      <c r="BX96" s="25" t="s">
        <v>80</v>
      </c>
      <c r="CL96" s="25" t="s">
        <v>1</v>
      </c>
    </row>
    <row r="97" spans="1:91" s="4" customFormat="1" ht="16.5" customHeight="1">
      <c r="A97" s="86" t="s">
        <v>82</v>
      </c>
      <c r="B97" s="49"/>
      <c r="C97" s="10"/>
      <c r="D97" s="10"/>
      <c r="E97" s="323" t="s">
        <v>87</v>
      </c>
      <c r="F97" s="323"/>
      <c r="G97" s="323"/>
      <c r="H97" s="323"/>
      <c r="I97" s="323"/>
      <c r="J97" s="10"/>
      <c r="K97" s="323" t="s">
        <v>88</v>
      </c>
      <c r="L97" s="323"/>
      <c r="M97" s="323"/>
      <c r="N97" s="323"/>
      <c r="O97" s="323"/>
      <c r="P97" s="323"/>
      <c r="Q97" s="323"/>
      <c r="R97" s="323"/>
      <c r="S97" s="323"/>
      <c r="T97" s="323"/>
      <c r="U97" s="323"/>
      <c r="V97" s="323"/>
      <c r="W97" s="323"/>
      <c r="X97" s="323"/>
      <c r="Y97" s="323"/>
      <c r="Z97" s="323"/>
      <c r="AA97" s="323"/>
      <c r="AB97" s="323"/>
      <c r="AC97" s="323"/>
      <c r="AD97" s="323"/>
      <c r="AE97" s="323"/>
      <c r="AF97" s="323"/>
      <c r="AG97" s="294">
        <f>'03 - Zpevněné plochy'!J32</f>
        <v>0</v>
      </c>
      <c r="AH97" s="295"/>
      <c r="AI97" s="295"/>
      <c r="AJ97" s="295"/>
      <c r="AK97" s="295"/>
      <c r="AL97" s="295"/>
      <c r="AM97" s="295"/>
      <c r="AN97" s="294">
        <f t="shared" si="0"/>
        <v>0</v>
      </c>
      <c r="AO97" s="295"/>
      <c r="AP97" s="295"/>
      <c r="AQ97" s="87" t="s">
        <v>83</v>
      </c>
      <c r="AR97" s="49"/>
      <c r="AS97" s="88">
        <v>0</v>
      </c>
      <c r="AT97" s="89">
        <f t="shared" si="1"/>
        <v>0</v>
      </c>
      <c r="AU97" s="90">
        <f>'03 - Zpevněné plochy'!P120</f>
        <v>0</v>
      </c>
      <c r="AV97" s="89">
        <f>'03 - Zpevněné plochy'!J35</f>
        <v>0</v>
      </c>
      <c r="AW97" s="89">
        <f>'03 - Zpevněné plochy'!J36</f>
        <v>0</v>
      </c>
      <c r="AX97" s="89">
        <f>'03 - Zpevněné plochy'!J37</f>
        <v>0</v>
      </c>
      <c r="AY97" s="89">
        <f>'03 - Zpevněné plochy'!J38</f>
        <v>0</v>
      </c>
      <c r="AZ97" s="89">
        <f>'03 - Zpevněné plochy'!F35</f>
        <v>0</v>
      </c>
      <c r="BA97" s="89">
        <f>'03 - Zpevněné plochy'!F36</f>
        <v>0</v>
      </c>
      <c r="BB97" s="89">
        <f>'03 - Zpevněné plochy'!F37</f>
        <v>0</v>
      </c>
      <c r="BC97" s="89">
        <f>'03 - Zpevněné plochy'!F38</f>
        <v>0</v>
      </c>
      <c r="BD97" s="91">
        <f>'03 - Zpevněné plochy'!F39</f>
        <v>0</v>
      </c>
      <c r="BT97" s="25" t="s">
        <v>81</v>
      </c>
      <c r="BV97" s="25" t="s">
        <v>74</v>
      </c>
      <c r="BW97" s="25" t="s">
        <v>89</v>
      </c>
      <c r="BX97" s="25" t="s">
        <v>80</v>
      </c>
      <c r="CL97" s="25" t="s">
        <v>1</v>
      </c>
    </row>
    <row r="98" spans="1:91" s="4" customFormat="1" ht="16.5" customHeight="1">
      <c r="A98" s="86" t="s">
        <v>82</v>
      </c>
      <c r="B98" s="49"/>
      <c r="C98" s="10"/>
      <c r="D98" s="10"/>
      <c r="E98" s="323" t="s">
        <v>90</v>
      </c>
      <c r="F98" s="323"/>
      <c r="G98" s="323"/>
      <c r="H98" s="323"/>
      <c r="I98" s="323"/>
      <c r="J98" s="10"/>
      <c r="K98" s="323" t="s">
        <v>91</v>
      </c>
      <c r="L98" s="323"/>
      <c r="M98" s="323"/>
      <c r="N98" s="323"/>
      <c r="O98" s="323"/>
      <c r="P98" s="323"/>
      <c r="Q98" s="323"/>
      <c r="R98" s="323"/>
      <c r="S98" s="323"/>
      <c r="T98" s="323"/>
      <c r="U98" s="323"/>
      <c r="V98" s="323"/>
      <c r="W98" s="323"/>
      <c r="X98" s="323"/>
      <c r="Y98" s="323"/>
      <c r="Z98" s="323"/>
      <c r="AA98" s="323"/>
      <c r="AB98" s="323"/>
      <c r="AC98" s="323"/>
      <c r="AD98" s="323"/>
      <c r="AE98" s="323"/>
      <c r="AF98" s="323"/>
      <c r="AG98" s="294">
        <f>'04 - ZTI'!J32</f>
        <v>0</v>
      </c>
      <c r="AH98" s="295"/>
      <c r="AI98" s="295"/>
      <c r="AJ98" s="295"/>
      <c r="AK98" s="295"/>
      <c r="AL98" s="295"/>
      <c r="AM98" s="295"/>
      <c r="AN98" s="294">
        <f t="shared" si="0"/>
        <v>0</v>
      </c>
      <c r="AO98" s="295"/>
      <c r="AP98" s="295"/>
      <c r="AQ98" s="87" t="s">
        <v>83</v>
      </c>
      <c r="AR98" s="49"/>
      <c r="AS98" s="88">
        <v>0</v>
      </c>
      <c r="AT98" s="89">
        <f t="shared" si="1"/>
        <v>0</v>
      </c>
      <c r="AU98" s="90" t="e">
        <f>'04 - ZTI'!P127</f>
        <v>#REF!</v>
      </c>
      <c r="AV98" s="89">
        <f>'04 - ZTI'!J35</f>
        <v>0</v>
      </c>
      <c r="AW98" s="89">
        <f>'04 - ZTI'!J36</f>
        <v>0</v>
      </c>
      <c r="AX98" s="89">
        <f>'04 - ZTI'!J37</f>
        <v>0</v>
      </c>
      <c r="AY98" s="89">
        <f>'04 - ZTI'!J38</f>
        <v>0</v>
      </c>
      <c r="AZ98" s="89">
        <f>'04 - ZTI'!F35</f>
        <v>0</v>
      </c>
      <c r="BA98" s="89">
        <f>'04 - ZTI'!F36</f>
        <v>0</v>
      </c>
      <c r="BB98" s="89">
        <f>'04 - ZTI'!F37</f>
        <v>0</v>
      </c>
      <c r="BC98" s="89">
        <f>'04 - ZTI'!F38</f>
        <v>0</v>
      </c>
      <c r="BD98" s="91">
        <f>'04 - ZTI'!F39</f>
        <v>0</v>
      </c>
      <c r="BT98" s="25" t="s">
        <v>81</v>
      </c>
      <c r="BV98" s="25" t="s">
        <v>74</v>
      </c>
      <c r="BW98" s="25" t="s">
        <v>92</v>
      </c>
      <c r="BX98" s="25" t="s">
        <v>80</v>
      </c>
      <c r="CL98" s="25" t="s">
        <v>1</v>
      </c>
    </row>
    <row r="99" spans="1:91" s="4" customFormat="1" ht="16.5" customHeight="1">
      <c r="A99" s="86" t="s">
        <v>82</v>
      </c>
      <c r="B99" s="49"/>
      <c r="C99" s="10"/>
      <c r="D99" s="10"/>
      <c r="E99" s="323" t="s">
        <v>93</v>
      </c>
      <c r="F99" s="323"/>
      <c r="G99" s="323"/>
      <c r="H99" s="323"/>
      <c r="I99" s="323"/>
      <c r="J99" s="10"/>
      <c r="K99" s="323" t="s">
        <v>94</v>
      </c>
      <c r="L99" s="323"/>
      <c r="M99" s="323"/>
      <c r="N99" s="323"/>
      <c r="O99" s="323"/>
      <c r="P99" s="323"/>
      <c r="Q99" s="323"/>
      <c r="R99" s="323"/>
      <c r="S99" s="323"/>
      <c r="T99" s="323"/>
      <c r="U99" s="323"/>
      <c r="V99" s="323"/>
      <c r="W99" s="323"/>
      <c r="X99" s="323"/>
      <c r="Y99" s="323"/>
      <c r="Z99" s="323"/>
      <c r="AA99" s="323"/>
      <c r="AB99" s="323"/>
      <c r="AC99" s="323"/>
      <c r="AD99" s="323"/>
      <c r="AE99" s="323"/>
      <c r="AF99" s="323"/>
      <c r="AG99" s="294">
        <f>'05.1 - Elektro'!J98</f>
        <v>0</v>
      </c>
      <c r="AH99" s="295"/>
      <c r="AI99" s="295"/>
      <c r="AJ99" s="295"/>
      <c r="AK99" s="295"/>
      <c r="AL99" s="295"/>
      <c r="AM99" s="295"/>
      <c r="AN99" s="294">
        <f t="shared" si="0"/>
        <v>0</v>
      </c>
      <c r="AO99" s="295"/>
      <c r="AP99" s="295"/>
      <c r="AQ99" s="87" t="s">
        <v>83</v>
      </c>
      <c r="AR99" s="49"/>
      <c r="AS99" s="88">
        <v>0</v>
      </c>
      <c r="AT99" s="89">
        <f t="shared" si="1"/>
        <v>0</v>
      </c>
      <c r="AU99" s="90" t="e">
        <f>'05 - Elektro'!P127</f>
        <v>#REF!</v>
      </c>
      <c r="AV99" s="89">
        <f>'05 - Elektro'!J35</f>
        <v>0</v>
      </c>
      <c r="AW99" s="89">
        <f>'05 - Elektro'!J36</f>
        <v>0</v>
      </c>
      <c r="AX99" s="89">
        <f>'05 - Elektro'!J37</f>
        <v>0</v>
      </c>
      <c r="AY99" s="89">
        <f>'05 - Elektro'!J38</f>
        <v>0</v>
      </c>
      <c r="AZ99" s="89">
        <f>'05 - Elektro'!F35</f>
        <v>0</v>
      </c>
      <c r="BA99" s="89">
        <f>'05 - Elektro'!F36</f>
        <v>0</v>
      </c>
      <c r="BB99" s="89">
        <f>'05 - Elektro'!F37</f>
        <v>0</v>
      </c>
      <c r="BC99" s="89">
        <f>'05 - Elektro'!F38</f>
        <v>0</v>
      </c>
      <c r="BD99" s="91">
        <f>'05 - Elektro'!F39</f>
        <v>0</v>
      </c>
      <c r="BT99" s="25" t="s">
        <v>81</v>
      </c>
      <c r="BV99" s="25" t="s">
        <v>74</v>
      </c>
      <c r="BW99" s="25" t="s">
        <v>95</v>
      </c>
      <c r="BX99" s="25" t="s">
        <v>80</v>
      </c>
      <c r="CL99" s="25" t="s">
        <v>1</v>
      </c>
    </row>
    <row r="100" spans="1:91" s="7" customFormat="1" ht="16.5" customHeight="1">
      <c r="B100" s="77"/>
      <c r="C100" s="78"/>
      <c r="D100" s="331" t="s">
        <v>96</v>
      </c>
      <c r="E100" s="331"/>
      <c r="F100" s="331"/>
      <c r="G100" s="331"/>
      <c r="H100" s="331"/>
      <c r="I100" s="79"/>
      <c r="J100" s="331" t="s">
        <v>97</v>
      </c>
      <c r="K100" s="331"/>
      <c r="L100" s="331"/>
      <c r="M100" s="331"/>
      <c r="N100" s="331"/>
      <c r="O100" s="331"/>
      <c r="P100" s="331"/>
      <c r="Q100" s="331"/>
      <c r="R100" s="331"/>
      <c r="S100" s="331"/>
      <c r="T100" s="331"/>
      <c r="U100" s="331"/>
      <c r="V100" s="331"/>
      <c r="W100" s="331"/>
      <c r="X100" s="331"/>
      <c r="Y100" s="331"/>
      <c r="Z100" s="331"/>
      <c r="AA100" s="331"/>
      <c r="AB100" s="331"/>
      <c r="AC100" s="331"/>
      <c r="AD100" s="331"/>
      <c r="AE100" s="331"/>
      <c r="AF100" s="331"/>
      <c r="AG100" s="298">
        <f>ROUND(SUM(AG101:AG104),2)</f>
        <v>0</v>
      </c>
      <c r="AH100" s="299"/>
      <c r="AI100" s="299"/>
      <c r="AJ100" s="299"/>
      <c r="AK100" s="299"/>
      <c r="AL100" s="299"/>
      <c r="AM100" s="299"/>
      <c r="AN100" s="326">
        <f t="shared" si="0"/>
        <v>0</v>
      </c>
      <c r="AO100" s="299"/>
      <c r="AP100" s="299"/>
      <c r="AQ100" s="80" t="s">
        <v>78</v>
      </c>
      <c r="AR100" s="77"/>
      <c r="AS100" s="81">
        <f>ROUND(SUM(AS101:AS104),2)</f>
        <v>0</v>
      </c>
      <c r="AT100" s="82">
        <f t="shared" si="1"/>
        <v>0</v>
      </c>
      <c r="AU100" s="83" t="e">
        <f>ROUND(SUM(AU101:AU104),5)</f>
        <v>#REF!</v>
      </c>
      <c r="AV100" s="82">
        <f>ROUND(AZ100*L29,2)</f>
        <v>0</v>
      </c>
      <c r="AW100" s="82">
        <f>ROUND(BA100*L30,2)</f>
        <v>0</v>
      </c>
      <c r="AX100" s="82">
        <f>ROUND(BB100*L29,2)</f>
        <v>0</v>
      </c>
      <c r="AY100" s="82">
        <f>ROUND(BC100*L30,2)</f>
        <v>0</v>
      </c>
      <c r="AZ100" s="82">
        <f>ROUND(SUM(AZ101:AZ104),2)</f>
        <v>0</v>
      </c>
      <c r="BA100" s="82">
        <f>ROUND(SUM(BA101:BA104),2)</f>
        <v>0</v>
      </c>
      <c r="BB100" s="82">
        <f>ROUND(SUM(BB101:BB104),2)</f>
        <v>0</v>
      </c>
      <c r="BC100" s="82">
        <f>ROUND(SUM(BC101:BC104),2)</f>
        <v>0</v>
      </c>
      <c r="BD100" s="84">
        <f>ROUND(SUM(BD101:BD104),2)</f>
        <v>0</v>
      </c>
      <c r="BS100" s="85" t="s">
        <v>71</v>
      </c>
      <c r="BT100" s="85" t="s">
        <v>79</v>
      </c>
      <c r="BU100" s="85" t="s">
        <v>73</v>
      </c>
      <c r="BV100" s="85" t="s">
        <v>74</v>
      </c>
      <c r="BW100" s="85" t="s">
        <v>98</v>
      </c>
      <c r="BX100" s="85" t="s">
        <v>4</v>
      </c>
      <c r="CL100" s="85" t="s">
        <v>1</v>
      </c>
      <c r="CM100" s="85" t="s">
        <v>81</v>
      </c>
    </row>
    <row r="101" spans="1:91" s="4" customFormat="1" ht="16.5" customHeight="1">
      <c r="A101" s="86" t="s">
        <v>82</v>
      </c>
      <c r="B101" s="49"/>
      <c r="C101" s="10"/>
      <c r="D101" s="10"/>
      <c r="E101" s="323" t="s">
        <v>99</v>
      </c>
      <c r="F101" s="323"/>
      <c r="G101" s="323"/>
      <c r="H101" s="323"/>
      <c r="I101" s="323"/>
      <c r="J101" s="10"/>
      <c r="K101" s="323" t="s">
        <v>85</v>
      </c>
      <c r="L101" s="323"/>
      <c r="M101" s="323"/>
      <c r="N101" s="323"/>
      <c r="O101" s="323"/>
      <c r="P101" s="323"/>
      <c r="Q101" s="323"/>
      <c r="R101" s="323"/>
      <c r="S101" s="323"/>
      <c r="T101" s="323"/>
      <c r="U101" s="323"/>
      <c r="V101" s="323"/>
      <c r="W101" s="323"/>
      <c r="X101" s="323"/>
      <c r="Y101" s="323"/>
      <c r="Z101" s="323"/>
      <c r="AA101" s="323"/>
      <c r="AB101" s="323"/>
      <c r="AC101" s="323"/>
      <c r="AD101" s="323"/>
      <c r="AE101" s="323"/>
      <c r="AF101" s="323"/>
      <c r="AG101" s="294">
        <f>'02.1 - Nová výstavba'!J32</f>
        <v>0</v>
      </c>
      <c r="AH101" s="295"/>
      <c r="AI101" s="295"/>
      <c r="AJ101" s="295"/>
      <c r="AK101" s="295"/>
      <c r="AL101" s="295"/>
      <c r="AM101" s="295"/>
      <c r="AN101" s="294">
        <f t="shared" si="0"/>
        <v>0</v>
      </c>
      <c r="AO101" s="295"/>
      <c r="AP101" s="295"/>
      <c r="AQ101" s="87" t="s">
        <v>83</v>
      </c>
      <c r="AR101" s="49"/>
      <c r="AS101" s="88">
        <v>0</v>
      </c>
      <c r="AT101" s="89">
        <f t="shared" si="1"/>
        <v>0</v>
      </c>
      <c r="AU101" s="90" t="e">
        <f>'02.1 - Nová výstavba'!P131</f>
        <v>#REF!</v>
      </c>
      <c r="AV101" s="89">
        <f>'02.1 - Nová výstavba'!J35</f>
        <v>0</v>
      </c>
      <c r="AW101" s="89">
        <f>'02.1 - Nová výstavba'!J36</f>
        <v>0</v>
      </c>
      <c r="AX101" s="89">
        <f>'02.1 - Nová výstavba'!J37</f>
        <v>0</v>
      </c>
      <c r="AY101" s="89">
        <f>'02.1 - Nová výstavba'!J38</f>
        <v>0</v>
      </c>
      <c r="AZ101" s="89">
        <f>'02.1 - Nová výstavba'!F35</f>
        <v>0</v>
      </c>
      <c r="BA101" s="89">
        <f>'02.1 - Nová výstavba'!F36</f>
        <v>0</v>
      </c>
      <c r="BB101" s="89">
        <f>'02.1 - Nová výstavba'!F37</f>
        <v>0</v>
      </c>
      <c r="BC101" s="89">
        <f>'02.1 - Nová výstavba'!F38</f>
        <v>0</v>
      </c>
      <c r="BD101" s="91">
        <f>'02.1 - Nová výstavba'!F39</f>
        <v>0</v>
      </c>
      <c r="BT101" s="25" t="s">
        <v>81</v>
      </c>
      <c r="BV101" s="25" t="s">
        <v>74</v>
      </c>
      <c r="BW101" s="25" t="s">
        <v>100</v>
      </c>
      <c r="BX101" s="25" t="s">
        <v>98</v>
      </c>
      <c r="CL101" s="25" t="s">
        <v>1</v>
      </c>
    </row>
    <row r="102" spans="1:91" s="4" customFormat="1" ht="16.5" customHeight="1">
      <c r="A102" s="86" t="s">
        <v>82</v>
      </c>
      <c r="B102" s="49"/>
      <c r="C102" s="10"/>
      <c r="D102" s="10"/>
      <c r="E102" s="323" t="s">
        <v>101</v>
      </c>
      <c r="F102" s="323"/>
      <c r="G102" s="323"/>
      <c r="H102" s="323"/>
      <c r="I102" s="323"/>
      <c r="J102" s="10"/>
      <c r="K102" s="323" t="s">
        <v>88</v>
      </c>
      <c r="L102" s="323"/>
      <c r="M102" s="323"/>
      <c r="N102" s="323"/>
      <c r="O102" s="323"/>
      <c r="P102" s="323"/>
      <c r="Q102" s="323"/>
      <c r="R102" s="323"/>
      <c r="S102" s="323"/>
      <c r="T102" s="323"/>
      <c r="U102" s="323"/>
      <c r="V102" s="323"/>
      <c r="W102" s="323"/>
      <c r="X102" s="323"/>
      <c r="Y102" s="323"/>
      <c r="Z102" s="323"/>
      <c r="AA102" s="323"/>
      <c r="AB102" s="323"/>
      <c r="AC102" s="323"/>
      <c r="AD102" s="323"/>
      <c r="AE102" s="323"/>
      <c r="AF102" s="323"/>
      <c r="AG102" s="294">
        <f>'03.1 - Zpevněné plochy'!J32</f>
        <v>0</v>
      </c>
      <c r="AH102" s="295"/>
      <c r="AI102" s="295"/>
      <c r="AJ102" s="295"/>
      <c r="AK102" s="295"/>
      <c r="AL102" s="295"/>
      <c r="AM102" s="295"/>
      <c r="AN102" s="294">
        <f t="shared" si="0"/>
        <v>0</v>
      </c>
      <c r="AO102" s="295"/>
      <c r="AP102" s="295"/>
      <c r="AQ102" s="87" t="s">
        <v>83</v>
      </c>
      <c r="AR102" s="49"/>
      <c r="AS102" s="88">
        <v>0</v>
      </c>
      <c r="AT102" s="89">
        <f t="shared" si="1"/>
        <v>0</v>
      </c>
      <c r="AU102" s="90">
        <f>'03.1 - Zpevněné plochy'!P120</f>
        <v>0</v>
      </c>
      <c r="AV102" s="89">
        <f>'03.1 - Zpevněné plochy'!J35</f>
        <v>0</v>
      </c>
      <c r="AW102" s="89">
        <f>'03.1 - Zpevněné plochy'!J36</f>
        <v>0</v>
      </c>
      <c r="AX102" s="89">
        <f>'03.1 - Zpevněné plochy'!J37</f>
        <v>0</v>
      </c>
      <c r="AY102" s="89">
        <f>'03.1 - Zpevněné plochy'!J38</f>
        <v>0</v>
      </c>
      <c r="AZ102" s="89">
        <f>'03.1 - Zpevněné plochy'!F35</f>
        <v>0</v>
      </c>
      <c r="BA102" s="89">
        <f>'03.1 - Zpevněné plochy'!F36</f>
        <v>0</v>
      </c>
      <c r="BB102" s="89">
        <f>'03.1 - Zpevněné plochy'!F37</f>
        <v>0</v>
      </c>
      <c r="BC102" s="89">
        <f>'03.1 - Zpevněné plochy'!F38</f>
        <v>0</v>
      </c>
      <c r="BD102" s="91">
        <f>'03.1 - Zpevněné plochy'!F39</f>
        <v>0</v>
      </c>
      <c r="BT102" s="25" t="s">
        <v>81</v>
      </c>
      <c r="BV102" s="25" t="s">
        <v>74</v>
      </c>
      <c r="BW102" s="25" t="s">
        <v>102</v>
      </c>
      <c r="BX102" s="25" t="s">
        <v>98</v>
      </c>
      <c r="CL102" s="25" t="s">
        <v>1</v>
      </c>
    </row>
    <row r="103" spans="1:91" s="4" customFormat="1" ht="16.5" customHeight="1">
      <c r="A103" s="86" t="s">
        <v>82</v>
      </c>
      <c r="B103" s="49"/>
      <c r="C103" s="10"/>
      <c r="D103" s="10"/>
      <c r="E103" s="323" t="s">
        <v>103</v>
      </c>
      <c r="F103" s="323"/>
      <c r="G103" s="323"/>
      <c r="H103" s="323"/>
      <c r="I103" s="323"/>
      <c r="J103" s="10"/>
      <c r="K103" s="323" t="s">
        <v>91</v>
      </c>
      <c r="L103" s="323"/>
      <c r="M103" s="323"/>
      <c r="N103" s="323"/>
      <c r="O103" s="323"/>
      <c r="P103" s="323"/>
      <c r="Q103" s="323"/>
      <c r="R103" s="323"/>
      <c r="S103" s="323"/>
      <c r="T103" s="323"/>
      <c r="U103" s="323"/>
      <c r="V103" s="323"/>
      <c r="W103" s="323"/>
      <c r="X103" s="323"/>
      <c r="Y103" s="323"/>
      <c r="Z103" s="323"/>
      <c r="AA103" s="323"/>
      <c r="AB103" s="323"/>
      <c r="AC103" s="323"/>
      <c r="AD103" s="323"/>
      <c r="AE103" s="323"/>
      <c r="AF103" s="323"/>
      <c r="AG103" s="294">
        <f>'04.1 - ZTI'!J98</f>
        <v>0</v>
      </c>
      <c r="AH103" s="295"/>
      <c r="AI103" s="295"/>
      <c r="AJ103" s="295"/>
      <c r="AK103" s="295"/>
      <c r="AL103" s="295"/>
      <c r="AM103" s="295"/>
      <c r="AN103" s="294">
        <f t="shared" si="0"/>
        <v>0</v>
      </c>
      <c r="AO103" s="295"/>
      <c r="AP103" s="295"/>
      <c r="AQ103" s="87" t="s">
        <v>83</v>
      </c>
      <c r="AR103" s="49"/>
      <c r="AS103" s="88">
        <v>0</v>
      </c>
      <c r="AT103" s="89">
        <f t="shared" si="1"/>
        <v>0</v>
      </c>
      <c r="AU103" s="90" t="e">
        <f>'04.1 - ZTI'!P137</f>
        <v>#REF!</v>
      </c>
      <c r="AV103" s="89">
        <f>'04.1 - ZTI'!J35</f>
        <v>0</v>
      </c>
      <c r="AW103" s="89">
        <f>'04.1 - ZTI'!J36</f>
        <v>0</v>
      </c>
      <c r="AX103" s="89">
        <f>'04.1 - ZTI'!J37</f>
        <v>0</v>
      </c>
      <c r="AY103" s="89">
        <f>'04.1 - ZTI'!J38</f>
        <v>0</v>
      </c>
      <c r="AZ103" s="89">
        <f>'04.1 - ZTI'!F35</f>
        <v>0</v>
      </c>
      <c r="BA103" s="89">
        <f>'04.1 - ZTI'!F36</f>
        <v>0</v>
      </c>
      <c r="BB103" s="89">
        <f>'04.1 - ZTI'!F37</f>
        <v>0</v>
      </c>
      <c r="BC103" s="89">
        <f>'04.1 - ZTI'!F38</f>
        <v>0</v>
      </c>
      <c r="BD103" s="91">
        <f>'04.1 - ZTI'!F39</f>
        <v>0</v>
      </c>
      <c r="BT103" s="25" t="s">
        <v>81</v>
      </c>
      <c r="BV103" s="25" t="s">
        <v>74</v>
      </c>
      <c r="BW103" s="25" t="s">
        <v>104</v>
      </c>
      <c r="BX103" s="25" t="s">
        <v>98</v>
      </c>
      <c r="CL103" s="25" t="s">
        <v>1</v>
      </c>
    </row>
    <row r="104" spans="1:91" s="4" customFormat="1" ht="16.5" customHeight="1">
      <c r="A104" s="86" t="s">
        <v>82</v>
      </c>
      <c r="B104" s="49"/>
      <c r="C104" s="10"/>
      <c r="D104" s="10"/>
      <c r="E104" s="323" t="s">
        <v>105</v>
      </c>
      <c r="F104" s="323"/>
      <c r="G104" s="323"/>
      <c r="H104" s="323"/>
      <c r="I104" s="323"/>
      <c r="J104" s="10"/>
      <c r="K104" s="323" t="s">
        <v>94</v>
      </c>
      <c r="L104" s="323"/>
      <c r="M104" s="323"/>
      <c r="N104" s="323"/>
      <c r="O104" s="323"/>
      <c r="P104" s="323"/>
      <c r="Q104" s="323"/>
      <c r="R104" s="323"/>
      <c r="S104" s="323"/>
      <c r="T104" s="323"/>
      <c r="U104" s="323"/>
      <c r="V104" s="323"/>
      <c r="W104" s="323"/>
      <c r="X104" s="323"/>
      <c r="Y104" s="323"/>
      <c r="Z104" s="323"/>
      <c r="AA104" s="323"/>
      <c r="AB104" s="323"/>
      <c r="AC104" s="323"/>
      <c r="AD104" s="323"/>
      <c r="AE104" s="323"/>
      <c r="AF104" s="323"/>
      <c r="AG104" s="294">
        <f>'05.1 - Elektro'!J98</f>
        <v>0</v>
      </c>
      <c r="AH104" s="295"/>
      <c r="AI104" s="295"/>
      <c r="AJ104" s="295"/>
      <c r="AK104" s="295"/>
      <c r="AL104" s="295"/>
      <c r="AM104" s="295"/>
      <c r="AN104" s="294">
        <f t="shared" si="0"/>
        <v>0</v>
      </c>
      <c r="AO104" s="295"/>
      <c r="AP104" s="295"/>
      <c r="AQ104" s="87" t="s">
        <v>83</v>
      </c>
      <c r="AR104" s="49"/>
      <c r="AS104" s="88">
        <v>0</v>
      </c>
      <c r="AT104" s="89">
        <f t="shared" si="1"/>
        <v>0</v>
      </c>
      <c r="AU104" s="90" t="e">
        <f>'05.1 - Elektro'!P124</f>
        <v>#REF!</v>
      </c>
      <c r="AV104" s="89">
        <f>'05.1 - Elektro'!J35</f>
        <v>0</v>
      </c>
      <c r="AW104" s="89">
        <f>'05.1 - Elektro'!J36</f>
        <v>0</v>
      </c>
      <c r="AX104" s="89">
        <f>'05.1 - Elektro'!J37</f>
        <v>0</v>
      </c>
      <c r="AY104" s="89">
        <f>'05.1 - Elektro'!J38</f>
        <v>0</v>
      </c>
      <c r="AZ104" s="89">
        <f>'05.1 - Elektro'!F35</f>
        <v>0</v>
      </c>
      <c r="BA104" s="89">
        <f>'05.1 - Elektro'!F36</f>
        <v>0</v>
      </c>
      <c r="BB104" s="89">
        <f>'05.1 - Elektro'!F37</f>
        <v>0</v>
      </c>
      <c r="BC104" s="89">
        <f>'05.1 - Elektro'!F38</f>
        <v>0</v>
      </c>
      <c r="BD104" s="91">
        <f>'05.1 - Elektro'!F39</f>
        <v>0</v>
      </c>
      <c r="BT104" s="25" t="s">
        <v>81</v>
      </c>
      <c r="BV104" s="25" t="s">
        <v>74</v>
      </c>
      <c r="BW104" s="25" t="s">
        <v>106</v>
      </c>
      <c r="BX104" s="25" t="s">
        <v>98</v>
      </c>
      <c r="CL104" s="25" t="s">
        <v>1</v>
      </c>
    </row>
    <row r="105" spans="1:91" s="2" customFormat="1" ht="30" customHeight="1">
      <c r="A105" s="30"/>
      <c r="B105" s="31"/>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1"/>
      <c r="AS105" s="30"/>
      <c r="AT105" s="30"/>
      <c r="AU105" s="30"/>
      <c r="AV105" s="30"/>
      <c r="AW105" s="30"/>
      <c r="AX105" s="30"/>
      <c r="AY105" s="30"/>
      <c r="AZ105" s="30"/>
      <c r="BA105" s="30"/>
      <c r="BB105" s="30"/>
      <c r="BC105" s="30"/>
      <c r="BD105" s="30"/>
      <c r="BE105" s="30"/>
    </row>
    <row r="106" spans="1:91" s="2" customFormat="1" ht="6.95" customHeight="1">
      <c r="A106" s="30"/>
      <c r="B106" s="45"/>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31"/>
      <c r="AS106" s="30"/>
      <c r="AT106" s="30"/>
      <c r="AU106" s="30"/>
      <c r="AV106" s="30"/>
      <c r="AW106" s="30"/>
      <c r="AX106" s="30"/>
      <c r="AY106" s="30"/>
      <c r="AZ106" s="30"/>
      <c r="BA106" s="30"/>
      <c r="BB106" s="30"/>
      <c r="BC106" s="30"/>
      <c r="BD106" s="30"/>
      <c r="BE106" s="30"/>
    </row>
  </sheetData>
  <mergeCells count="76">
    <mergeCell ref="J100:AF100"/>
    <mergeCell ref="J95:AF95"/>
    <mergeCell ref="K102:AF102"/>
    <mergeCell ref="K96:AF96"/>
    <mergeCell ref="K101:AF101"/>
    <mergeCell ref="K98:AF98"/>
    <mergeCell ref="D100:H100"/>
    <mergeCell ref="D95:H95"/>
    <mergeCell ref="E102:I102"/>
    <mergeCell ref="E101:I101"/>
    <mergeCell ref="E96:I96"/>
    <mergeCell ref="E99:I99"/>
    <mergeCell ref="E98:I98"/>
    <mergeCell ref="E97:I97"/>
    <mergeCell ref="AN95:AP95"/>
    <mergeCell ref="AN97:AP97"/>
    <mergeCell ref="K99:AF99"/>
    <mergeCell ref="AG94:AM94"/>
    <mergeCell ref="C92:G92"/>
    <mergeCell ref="I92:AF92"/>
    <mergeCell ref="E103:I103"/>
    <mergeCell ref="K103:AF103"/>
    <mergeCell ref="E104:I104"/>
    <mergeCell ref="K104:AF104"/>
    <mergeCell ref="AN101:AP101"/>
    <mergeCell ref="K5:AO5"/>
    <mergeCell ref="K6:AO6"/>
    <mergeCell ref="E23:AN23"/>
    <mergeCell ref="AK26:AO26"/>
    <mergeCell ref="AK28:AO28"/>
    <mergeCell ref="L28:P28"/>
    <mergeCell ref="W28:AE28"/>
    <mergeCell ref="W29:AE29"/>
    <mergeCell ref="AK29:AO29"/>
    <mergeCell ref="L29:P29"/>
    <mergeCell ref="AK30:AO30"/>
    <mergeCell ref="W30:AE30"/>
    <mergeCell ref="L30:P30"/>
    <mergeCell ref="L31:P31"/>
    <mergeCell ref="AK31:AO31"/>
    <mergeCell ref="W31:AE31"/>
    <mergeCell ref="L32:P32"/>
    <mergeCell ref="W32:AE32"/>
    <mergeCell ref="AK32:AO32"/>
    <mergeCell ref="AM90:AP90"/>
    <mergeCell ref="AN102:AP102"/>
    <mergeCell ref="AN94:AP94"/>
    <mergeCell ref="AS89:AT91"/>
    <mergeCell ref="L33:P33"/>
    <mergeCell ref="W33:AE33"/>
    <mergeCell ref="AK33:AO33"/>
    <mergeCell ref="AK35:AO35"/>
    <mergeCell ref="X35:AB35"/>
    <mergeCell ref="K97:AF97"/>
    <mergeCell ref="L85:AO85"/>
    <mergeCell ref="AN100:AP100"/>
    <mergeCell ref="AN92:AP92"/>
    <mergeCell ref="AN98:AP98"/>
    <mergeCell ref="AN96:AP96"/>
    <mergeCell ref="AN99:AP99"/>
    <mergeCell ref="AN103:AP103"/>
    <mergeCell ref="AG103:AM103"/>
    <mergeCell ref="AN104:AP104"/>
    <mergeCell ref="AG104:AM104"/>
    <mergeCell ref="AR2:BE2"/>
    <mergeCell ref="AG96:AM96"/>
    <mergeCell ref="AG102:AM102"/>
    <mergeCell ref="AG101:AM101"/>
    <mergeCell ref="AG100:AM100"/>
    <mergeCell ref="AG99:AM99"/>
    <mergeCell ref="AG92:AM92"/>
    <mergeCell ref="AG95:AM95"/>
    <mergeCell ref="AG97:AM97"/>
    <mergeCell ref="AG98:AM98"/>
    <mergeCell ref="AM87:AN87"/>
    <mergeCell ref="AM89:AP89"/>
  </mergeCells>
  <hyperlinks>
    <hyperlink ref="A96" location="'02 - Nová výstavba'!C2" display="/"/>
    <hyperlink ref="A97" location="'03 - Zpevněné plochy'!C2" display="/"/>
    <hyperlink ref="A98" location="'04 - ZTI'!C2" display="/"/>
    <hyperlink ref="A99" location="'05 - Elektro'!C2" display="/"/>
    <hyperlink ref="A101" location="'02.1 - Nová výstavba'!C2" display="/"/>
    <hyperlink ref="A102" location="'03.1 - Zpevněné plochy'!C2" display="/"/>
    <hyperlink ref="A103" location="'04.1 - ZTI'!C2" display="/"/>
    <hyperlink ref="A104" location="'05.1 - Elektro'!C2" display="/"/>
  </hyperlinks>
  <pageMargins left="0.39374999999999999" right="0.39374999999999999" top="0.39374999999999999" bottom="0.39374999999999999" header="0" footer="0"/>
  <pageSetup paperSize="9" scale="74"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0"/>
  <sheetViews>
    <sheetView showGridLines="0" tabSelected="1" topLeftCell="A115" workbookViewId="0">
      <selection activeCell="V114" sqref="V114"/>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2"/>
    </row>
    <row r="2" spans="1:46" s="1" customFormat="1" ht="36.950000000000003" customHeight="1">
      <c r="L2" s="296" t="s">
        <v>5</v>
      </c>
      <c r="M2" s="297"/>
      <c r="N2" s="297"/>
      <c r="O2" s="297"/>
      <c r="P2" s="297"/>
      <c r="Q2" s="297"/>
      <c r="R2" s="297"/>
      <c r="S2" s="297"/>
      <c r="T2" s="297"/>
      <c r="U2" s="297"/>
      <c r="V2" s="297"/>
      <c r="AT2" s="18" t="s">
        <v>86</v>
      </c>
    </row>
    <row r="3" spans="1:46" s="1" customFormat="1" ht="6.95" customHeight="1">
      <c r="B3" s="19"/>
      <c r="C3" s="20"/>
      <c r="D3" s="20"/>
      <c r="E3" s="20"/>
      <c r="F3" s="20"/>
      <c r="G3" s="20"/>
      <c r="H3" s="20"/>
      <c r="I3" s="20"/>
      <c r="J3" s="20"/>
      <c r="K3" s="20"/>
      <c r="L3" s="21"/>
      <c r="AT3" s="18" t="s">
        <v>81</v>
      </c>
    </row>
    <row r="4" spans="1:46" s="1" customFormat="1" ht="24.95" customHeight="1">
      <c r="B4" s="21"/>
      <c r="D4" s="22" t="s">
        <v>107</v>
      </c>
      <c r="L4" s="21"/>
      <c r="M4" s="93" t="s">
        <v>10</v>
      </c>
      <c r="AT4" s="18" t="s">
        <v>3</v>
      </c>
    </row>
    <row r="5" spans="1:46" s="1" customFormat="1" ht="6.95" customHeight="1">
      <c r="B5" s="21"/>
      <c r="L5" s="21"/>
    </row>
    <row r="6" spans="1:46" s="1" customFormat="1" ht="12" customHeight="1">
      <c r="B6" s="21"/>
      <c r="D6" s="27" t="s">
        <v>14</v>
      </c>
      <c r="L6" s="21"/>
    </row>
    <row r="7" spans="1:46" s="1" customFormat="1" ht="16.5" customHeight="1">
      <c r="B7" s="21"/>
      <c r="E7" s="333" t="str">
        <f>'Rekapitulace stavby'!K6</f>
        <v>Komunitní centrum a hasičská zbrojnice Hněvčeves</v>
      </c>
      <c r="F7" s="334"/>
      <c r="G7" s="334"/>
      <c r="H7" s="334"/>
      <c r="L7" s="21"/>
    </row>
    <row r="8" spans="1:46" s="1" customFormat="1" ht="12" customHeight="1">
      <c r="B8" s="21"/>
      <c r="D8" s="27" t="s">
        <v>108</v>
      </c>
      <c r="L8" s="21"/>
    </row>
    <row r="9" spans="1:46" s="2" customFormat="1" ht="16.5" customHeight="1">
      <c r="A9" s="30"/>
      <c r="B9" s="31"/>
      <c r="C9" s="30"/>
      <c r="D9" s="30"/>
      <c r="E9" s="333" t="s">
        <v>109</v>
      </c>
      <c r="F9" s="332"/>
      <c r="G9" s="332"/>
      <c r="H9" s="332"/>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110</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324" t="s">
        <v>169</v>
      </c>
      <c r="F11" s="332"/>
      <c r="G11" s="332"/>
      <c r="H11" s="332"/>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16</v>
      </c>
      <c r="E13" s="30"/>
      <c r="F13" s="25" t="s">
        <v>1</v>
      </c>
      <c r="G13" s="30"/>
      <c r="H13" s="30"/>
      <c r="I13" s="27" t="s">
        <v>17</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18</v>
      </c>
      <c r="E14" s="30"/>
      <c r="F14" s="25" t="s">
        <v>19</v>
      </c>
      <c r="G14" s="30"/>
      <c r="H14" s="30"/>
      <c r="I14" s="27" t="s">
        <v>20</v>
      </c>
      <c r="J14" s="53">
        <f>'Rekapitulace stavby'!AN8</f>
        <v>44612</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21</v>
      </c>
      <c r="E16" s="30"/>
      <c r="F16" s="30"/>
      <c r="G16" s="30"/>
      <c r="H16" s="30"/>
      <c r="I16" s="27" t="s">
        <v>22</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23</v>
      </c>
      <c r="F17" s="30"/>
      <c r="G17" s="30"/>
      <c r="H17" s="30"/>
      <c r="I17" s="27" t="s">
        <v>24</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25</v>
      </c>
      <c r="E19" s="30"/>
      <c r="F19" s="30"/>
      <c r="G19" s="30"/>
      <c r="H19" s="30"/>
      <c r="I19" s="27" t="s">
        <v>22</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317">
        <f>'Rekapitulace stavby'!E14</f>
        <v>0</v>
      </c>
      <c r="F20" s="317"/>
      <c r="G20" s="317"/>
      <c r="H20" s="317"/>
      <c r="I20" s="27" t="s">
        <v>24</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27</v>
      </c>
      <c r="E22" s="30"/>
      <c r="F22" s="30"/>
      <c r="G22" s="30"/>
      <c r="H22" s="30"/>
      <c r="I22" s="27" t="s">
        <v>22</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24</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29</v>
      </c>
      <c r="E25" s="30"/>
      <c r="F25" s="30"/>
      <c r="G25" s="30"/>
      <c r="H25" s="30"/>
      <c r="I25" s="27" t="s">
        <v>22</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24</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30</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214.5" customHeight="1">
      <c r="A29" s="94"/>
      <c r="B29" s="95"/>
      <c r="C29" s="94"/>
      <c r="D29" s="94"/>
      <c r="E29" s="319" t="s">
        <v>111</v>
      </c>
      <c r="F29" s="319"/>
      <c r="G29" s="319"/>
      <c r="H29" s="319"/>
      <c r="I29" s="94"/>
      <c r="J29" s="94"/>
      <c r="K29" s="94"/>
      <c r="L29" s="96"/>
      <c r="S29" s="94"/>
      <c r="T29" s="94"/>
      <c r="U29" s="94"/>
      <c r="V29" s="94"/>
      <c r="W29" s="94"/>
      <c r="X29" s="94"/>
      <c r="Y29" s="94"/>
      <c r="Z29" s="94"/>
      <c r="AA29" s="94"/>
      <c r="AB29" s="94"/>
      <c r="AC29" s="94"/>
      <c r="AD29" s="94"/>
      <c r="AE29" s="94"/>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97" t="s">
        <v>32</v>
      </c>
      <c r="E32" s="30"/>
      <c r="F32" s="30"/>
      <c r="G32" s="30"/>
      <c r="H32" s="30"/>
      <c r="I32" s="30"/>
      <c r="J32" s="69">
        <f>ROUND(J128,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34</v>
      </c>
      <c r="G34" s="30"/>
      <c r="H34" s="30"/>
      <c r="I34" s="34" t="s">
        <v>33</v>
      </c>
      <c r="J34" s="34" t="s">
        <v>35</v>
      </c>
      <c r="K34" s="30"/>
      <c r="L34" s="40"/>
      <c r="S34" s="30"/>
      <c r="T34" s="30"/>
      <c r="U34" s="30"/>
      <c r="V34" s="30"/>
      <c r="W34" s="30"/>
      <c r="X34" s="30"/>
      <c r="Y34" s="30"/>
      <c r="Z34" s="30"/>
      <c r="AA34" s="30"/>
      <c r="AB34" s="30"/>
      <c r="AC34" s="30"/>
      <c r="AD34" s="30"/>
      <c r="AE34" s="30"/>
    </row>
    <row r="35" spans="1:31" s="2" customFormat="1" ht="14.45" customHeight="1">
      <c r="A35" s="30"/>
      <c r="B35" s="31"/>
      <c r="C35" s="30"/>
      <c r="D35" s="98" t="s">
        <v>36</v>
      </c>
      <c r="E35" s="27" t="s">
        <v>37</v>
      </c>
      <c r="F35" s="99">
        <f>J98</f>
        <v>0</v>
      </c>
      <c r="G35" s="30"/>
      <c r="H35" s="30"/>
      <c r="I35" s="100">
        <v>0.21</v>
      </c>
      <c r="J35" s="99">
        <f>F35*0.21</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38</v>
      </c>
      <c r="F36" s="99">
        <f>ROUND((SUM(BF128:BF229)),  2)</f>
        <v>0</v>
      </c>
      <c r="G36" s="30"/>
      <c r="H36" s="30"/>
      <c r="I36" s="100">
        <v>0.15</v>
      </c>
      <c r="J36" s="99">
        <f>ROUND(((SUM(BF128:BF229))*I36),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39</v>
      </c>
      <c r="F37" s="99">
        <f>ROUND((SUM(BG128:BG229)),  2)</f>
        <v>0</v>
      </c>
      <c r="G37" s="30"/>
      <c r="H37" s="30"/>
      <c r="I37" s="100">
        <v>0.21</v>
      </c>
      <c r="J37" s="99">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40</v>
      </c>
      <c r="F38" s="99">
        <f>ROUND((SUM(BH128:BH229)),  2)</f>
        <v>0</v>
      </c>
      <c r="G38" s="30"/>
      <c r="H38" s="30"/>
      <c r="I38" s="100">
        <v>0.15</v>
      </c>
      <c r="J38" s="99">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41</v>
      </c>
      <c r="F39" s="99">
        <f>ROUND((SUM(BI128:BI229)),  2)</f>
        <v>0</v>
      </c>
      <c r="G39" s="30"/>
      <c r="H39" s="30"/>
      <c r="I39" s="100">
        <v>0</v>
      </c>
      <c r="J39" s="99">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1"/>
      <c r="D41" s="102" t="s">
        <v>42</v>
      </c>
      <c r="E41" s="58"/>
      <c r="F41" s="58"/>
      <c r="G41" s="103" t="s">
        <v>43</v>
      </c>
      <c r="H41" s="104" t="s">
        <v>44</v>
      </c>
      <c r="I41" s="58"/>
      <c r="J41" s="105">
        <f>SUM(J32:J39)</f>
        <v>0</v>
      </c>
      <c r="K41" s="106"/>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45</v>
      </c>
      <c r="E50" s="42"/>
      <c r="F50" s="42"/>
      <c r="G50" s="41" t="s">
        <v>46</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47</v>
      </c>
      <c r="E61" s="33"/>
      <c r="F61" s="107" t="s">
        <v>48</v>
      </c>
      <c r="G61" s="43" t="s">
        <v>47</v>
      </c>
      <c r="H61" s="33"/>
      <c r="I61" s="33"/>
      <c r="J61" s="108" t="s">
        <v>48</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49</v>
      </c>
      <c r="E65" s="44"/>
      <c r="F65" s="44"/>
      <c r="G65" s="41" t="s">
        <v>50</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47</v>
      </c>
      <c r="E76" s="33"/>
      <c r="F76" s="107" t="s">
        <v>48</v>
      </c>
      <c r="G76" s="43" t="s">
        <v>47</v>
      </c>
      <c r="H76" s="33"/>
      <c r="I76" s="33"/>
      <c r="J76" s="108" t="s">
        <v>48</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112</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333" t="str">
        <f>E7</f>
        <v>Komunitní centrum a hasičská zbrojnice Hněvčeves</v>
      </c>
      <c r="F85" s="334"/>
      <c r="G85" s="334"/>
      <c r="H85" s="334"/>
      <c r="I85" s="30"/>
      <c r="J85" s="30"/>
      <c r="K85" s="30"/>
      <c r="L85" s="40"/>
      <c r="S85" s="30"/>
      <c r="T85" s="30"/>
      <c r="U85" s="30"/>
      <c r="V85" s="30"/>
      <c r="W85" s="30"/>
      <c r="X85" s="30"/>
      <c r="Y85" s="30"/>
      <c r="Z85" s="30"/>
      <c r="AA85" s="30"/>
      <c r="AB85" s="30"/>
      <c r="AC85" s="30"/>
      <c r="AD85" s="30"/>
      <c r="AE85" s="30"/>
    </row>
    <row r="86" spans="1:31" s="1" customFormat="1" ht="12" customHeight="1">
      <c r="B86" s="21"/>
      <c r="C86" s="27" t="s">
        <v>108</v>
      </c>
      <c r="L86" s="21"/>
    </row>
    <row r="87" spans="1:31" s="2" customFormat="1" ht="16.5" customHeight="1">
      <c r="A87" s="30"/>
      <c r="B87" s="31"/>
      <c r="C87" s="30"/>
      <c r="D87" s="30"/>
      <c r="E87" s="333" t="s">
        <v>109</v>
      </c>
      <c r="F87" s="332"/>
      <c r="G87" s="332"/>
      <c r="H87" s="332"/>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110</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324" t="str">
        <f>E11</f>
        <v>02 - Nová výstavba</v>
      </c>
      <c r="F89" s="332"/>
      <c r="G89" s="332"/>
      <c r="H89" s="332"/>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18</v>
      </c>
      <c r="D91" s="30"/>
      <c r="E91" s="30"/>
      <c r="F91" s="25" t="str">
        <f>F14</f>
        <v>Hněvčeves 54</v>
      </c>
      <c r="G91" s="30"/>
      <c r="H91" s="30"/>
      <c r="I91" s="27" t="s">
        <v>20</v>
      </c>
      <c r="J91" s="53">
        <f>IF(J14="","",J14)</f>
        <v>44612</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21</v>
      </c>
      <c r="D93" s="30"/>
      <c r="E93" s="30"/>
      <c r="F93" s="25" t="str">
        <f>E17</f>
        <v>Obec Hněvčeves, Hněvčeves 54, 503 15</v>
      </c>
      <c r="G93" s="30"/>
      <c r="H93" s="30"/>
      <c r="I93" s="27" t="s">
        <v>27</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25</v>
      </c>
      <c r="D94" s="30"/>
      <c r="E94" s="30"/>
      <c r="F94" s="25">
        <f>IF(E20="","",E20)</f>
        <v>0</v>
      </c>
      <c r="G94" s="30"/>
      <c r="H94" s="30"/>
      <c r="I94" s="27" t="s">
        <v>29</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09" t="s">
        <v>113</v>
      </c>
      <c r="D96" s="101"/>
      <c r="E96" s="101"/>
      <c r="F96" s="101"/>
      <c r="G96" s="101"/>
      <c r="H96" s="101"/>
      <c r="I96" s="101"/>
      <c r="J96" s="110" t="s">
        <v>114</v>
      </c>
      <c r="K96" s="101"/>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1" t="s">
        <v>115</v>
      </c>
      <c r="D98" s="30"/>
      <c r="E98" s="30"/>
      <c r="F98" s="30"/>
      <c r="G98" s="30"/>
      <c r="H98" s="30"/>
      <c r="I98" s="30"/>
      <c r="J98" s="69">
        <f>J128</f>
        <v>0</v>
      </c>
      <c r="K98" s="30"/>
      <c r="L98" s="40"/>
      <c r="S98" s="30"/>
      <c r="T98" s="30"/>
      <c r="U98" s="30"/>
      <c r="V98" s="30"/>
      <c r="W98" s="30"/>
      <c r="X98" s="30"/>
      <c r="Y98" s="30"/>
      <c r="Z98" s="30"/>
      <c r="AA98" s="30"/>
      <c r="AB98" s="30"/>
      <c r="AC98" s="30"/>
      <c r="AD98" s="30"/>
      <c r="AE98" s="30"/>
      <c r="AU98" s="18" t="s">
        <v>116</v>
      </c>
    </row>
    <row r="99" spans="1:47" s="9" customFormat="1" ht="24.95" customHeight="1">
      <c r="B99" s="112"/>
      <c r="D99" s="113" t="s">
        <v>117</v>
      </c>
      <c r="E99" s="114"/>
      <c r="F99" s="114"/>
      <c r="G99" s="114"/>
      <c r="H99" s="114"/>
      <c r="I99" s="114"/>
      <c r="J99" s="115">
        <f>J129</f>
        <v>0</v>
      </c>
      <c r="L99" s="112"/>
    </row>
    <row r="100" spans="1:47" s="9" customFormat="1" ht="24.95" customHeight="1">
      <c r="B100" s="112"/>
      <c r="D100" s="113" t="s">
        <v>119</v>
      </c>
      <c r="E100" s="114"/>
      <c r="F100" s="114"/>
      <c r="G100" s="114"/>
      <c r="H100" s="114"/>
      <c r="I100" s="114"/>
      <c r="J100" s="115">
        <f>J151</f>
        <v>0</v>
      </c>
      <c r="L100" s="112"/>
    </row>
    <row r="101" spans="1:47" s="10" customFormat="1" ht="19.899999999999999" customHeight="1">
      <c r="B101" s="116"/>
      <c r="D101" s="117" t="s">
        <v>171</v>
      </c>
      <c r="E101" s="118"/>
      <c r="F101" s="118"/>
      <c r="G101" s="118"/>
      <c r="H101" s="118"/>
      <c r="I101" s="118"/>
      <c r="J101" s="119">
        <f>J153</f>
        <v>0</v>
      </c>
      <c r="L101" s="116"/>
    </row>
    <row r="102" spans="1:47" s="10" customFormat="1" ht="19.899999999999999" customHeight="1">
      <c r="B102" s="116"/>
      <c r="D102" s="117" t="s">
        <v>172</v>
      </c>
      <c r="E102" s="118"/>
      <c r="F102" s="118"/>
      <c r="G102" s="118"/>
      <c r="H102" s="118"/>
      <c r="I102" s="118"/>
      <c r="J102" s="119">
        <f>J171</f>
        <v>0</v>
      </c>
      <c r="L102" s="116"/>
    </row>
    <row r="103" spans="1:47" s="10" customFormat="1" ht="19.899999999999999" customHeight="1">
      <c r="B103" s="116"/>
      <c r="D103" s="117" t="s">
        <v>173</v>
      </c>
      <c r="E103" s="118"/>
      <c r="F103" s="118"/>
      <c r="G103" s="118"/>
      <c r="H103" s="118"/>
      <c r="I103" s="118"/>
      <c r="J103" s="119">
        <f>J180</f>
        <v>0</v>
      </c>
      <c r="L103" s="116"/>
    </row>
    <row r="104" spans="1:47" s="10" customFormat="1" ht="19.899999999999999" customHeight="1">
      <c r="B104" s="116"/>
      <c r="D104" s="117" t="s">
        <v>174</v>
      </c>
      <c r="E104" s="118"/>
      <c r="F104" s="118"/>
      <c r="G104" s="118"/>
      <c r="H104" s="118"/>
      <c r="I104" s="118"/>
      <c r="J104" s="119">
        <f>J196</f>
        <v>0</v>
      </c>
      <c r="L104" s="116"/>
    </row>
    <row r="105" spans="1:47" s="10" customFormat="1" ht="19.899999999999999" customHeight="1">
      <c r="B105" s="116"/>
      <c r="D105" s="117" t="s">
        <v>176</v>
      </c>
      <c r="E105" s="118"/>
      <c r="F105" s="118"/>
      <c r="G105" s="118"/>
      <c r="H105" s="118"/>
      <c r="I105" s="118"/>
      <c r="J105" s="119">
        <f>J207</f>
        <v>0</v>
      </c>
      <c r="L105" s="116"/>
    </row>
    <row r="106" spans="1:47" s="10" customFormat="1" ht="19.899999999999999" customHeight="1">
      <c r="B106" s="116"/>
      <c r="D106" s="117" t="s">
        <v>177</v>
      </c>
      <c r="E106" s="118"/>
      <c r="F106" s="118"/>
      <c r="G106" s="118"/>
      <c r="H106" s="118"/>
      <c r="I106" s="118"/>
      <c r="J106" s="119">
        <f>J218</f>
        <v>0</v>
      </c>
      <c r="L106" s="116"/>
    </row>
    <row r="107" spans="1:47" s="2" customFormat="1" ht="21.75" customHeight="1">
      <c r="A107" s="30"/>
      <c r="B107" s="31"/>
      <c r="C107" s="30"/>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6.95" customHeight="1">
      <c r="A108" s="30"/>
      <c r="B108" s="45"/>
      <c r="C108" s="46"/>
      <c r="D108" s="46"/>
      <c r="E108" s="46"/>
      <c r="F108" s="46"/>
      <c r="G108" s="46"/>
      <c r="H108" s="46"/>
      <c r="I108" s="46"/>
      <c r="J108" s="46"/>
      <c r="K108" s="46"/>
      <c r="L108" s="40"/>
      <c r="S108" s="30"/>
      <c r="T108" s="30"/>
      <c r="U108" s="30"/>
      <c r="V108" s="30"/>
      <c r="W108" s="30"/>
      <c r="X108" s="30"/>
      <c r="Y108" s="30"/>
      <c r="Z108" s="30"/>
      <c r="AA108" s="30"/>
      <c r="AB108" s="30"/>
      <c r="AC108" s="30"/>
      <c r="AD108" s="30"/>
      <c r="AE108" s="30"/>
    </row>
    <row r="112" spans="1:47" s="2" customFormat="1" ht="6.95" customHeight="1">
      <c r="A112" s="30"/>
      <c r="B112" s="47"/>
      <c r="C112" s="48"/>
      <c r="D112" s="48"/>
      <c r="E112" s="48"/>
      <c r="F112" s="48"/>
      <c r="G112" s="48"/>
      <c r="H112" s="48"/>
      <c r="I112" s="48"/>
      <c r="J112" s="48"/>
      <c r="K112" s="48"/>
      <c r="L112" s="40"/>
      <c r="S112" s="30"/>
      <c r="T112" s="30"/>
      <c r="U112" s="30"/>
      <c r="V112" s="30"/>
      <c r="W112" s="30"/>
      <c r="X112" s="30"/>
      <c r="Y112" s="30"/>
      <c r="Z112" s="30"/>
      <c r="AA112" s="30"/>
      <c r="AB112" s="30"/>
      <c r="AC112" s="30"/>
      <c r="AD112" s="30"/>
      <c r="AE112" s="30"/>
    </row>
    <row r="113" spans="1:63" s="2" customFormat="1" ht="24.95" customHeight="1">
      <c r="A113" s="30"/>
      <c r="B113" s="31"/>
      <c r="C113" s="22" t="s">
        <v>122</v>
      </c>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3" s="2" customFormat="1" ht="6.95" customHeight="1">
      <c r="A114" s="30"/>
      <c r="B114" s="31"/>
      <c r="C114" s="30"/>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63" s="2" customFormat="1" ht="12" customHeight="1">
      <c r="A115" s="30"/>
      <c r="B115" s="31"/>
      <c r="C115" s="27" t="s">
        <v>14</v>
      </c>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3" s="2" customFormat="1" ht="16.5" customHeight="1">
      <c r="A116" s="30"/>
      <c r="B116" s="31"/>
      <c r="C116" s="30"/>
      <c r="D116" s="30"/>
      <c r="E116" s="333" t="str">
        <f>E7</f>
        <v>Komunitní centrum a hasičská zbrojnice Hněvčeves</v>
      </c>
      <c r="F116" s="334"/>
      <c r="G116" s="334"/>
      <c r="H116" s="334"/>
      <c r="I116" s="30"/>
      <c r="J116" s="30"/>
      <c r="K116" s="30"/>
      <c r="L116" s="40"/>
      <c r="S116" s="30"/>
      <c r="T116" s="30"/>
      <c r="U116" s="30"/>
      <c r="V116" s="30"/>
      <c r="W116" s="30"/>
      <c r="X116" s="30"/>
      <c r="Y116" s="30"/>
      <c r="Z116" s="30"/>
      <c r="AA116" s="30"/>
      <c r="AB116" s="30"/>
      <c r="AC116" s="30"/>
      <c r="AD116" s="30"/>
      <c r="AE116" s="30"/>
    </row>
    <row r="117" spans="1:63" s="1" customFormat="1" ht="12" customHeight="1">
      <c r="B117" s="21"/>
      <c r="C117" s="27" t="s">
        <v>108</v>
      </c>
      <c r="L117" s="21"/>
    </row>
    <row r="118" spans="1:63" s="2" customFormat="1" ht="16.5" customHeight="1">
      <c r="A118" s="30"/>
      <c r="B118" s="31"/>
      <c r="C118" s="30"/>
      <c r="D118" s="30"/>
      <c r="E118" s="333" t="s">
        <v>109</v>
      </c>
      <c r="F118" s="332"/>
      <c r="G118" s="332"/>
      <c r="H118" s="332"/>
      <c r="I118" s="30"/>
      <c r="J118" s="30"/>
      <c r="K118" s="30"/>
      <c r="L118" s="40"/>
      <c r="S118" s="30"/>
      <c r="T118" s="30"/>
      <c r="U118" s="30"/>
      <c r="V118" s="30"/>
      <c r="W118" s="30"/>
      <c r="X118" s="30"/>
      <c r="Y118" s="30"/>
      <c r="Z118" s="30"/>
      <c r="AA118" s="30"/>
      <c r="AB118" s="30"/>
      <c r="AC118" s="30"/>
      <c r="AD118" s="30"/>
      <c r="AE118" s="30"/>
    </row>
    <row r="119" spans="1:63" s="2" customFormat="1" ht="12" customHeight="1">
      <c r="A119" s="30"/>
      <c r="B119" s="31"/>
      <c r="C119" s="27" t="s">
        <v>110</v>
      </c>
      <c r="D119" s="30"/>
      <c r="E119" s="30"/>
      <c r="F119" s="30"/>
      <c r="G119" s="30"/>
      <c r="H119" s="30"/>
      <c r="I119" s="30"/>
      <c r="J119" s="30"/>
      <c r="K119" s="30"/>
      <c r="L119" s="40"/>
      <c r="S119" s="30"/>
      <c r="T119" s="30"/>
      <c r="U119" s="30"/>
      <c r="V119" s="30"/>
      <c r="W119" s="30"/>
      <c r="X119" s="30"/>
      <c r="Y119" s="30"/>
      <c r="Z119" s="30"/>
      <c r="AA119" s="30"/>
      <c r="AB119" s="30"/>
      <c r="AC119" s="30"/>
      <c r="AD119" s="30"/>
      <c r="AE119" s="30"/>
    </row>
    <row r="120" spans="1:63" s="2" customFormat="1" ht="16.5" customHeight="1">
      <c r="A120" s="30"/>
      <c r="B120" s="31"/>
      <c r="C120" s="30"/>
      <c r="D120" s="30"/>
      <c r="E120" s="324" t="str">
        <f>E11</f>
        <v>02 - Nová výstavba</v>
      </c>
      <c r="F120" s="332"/>
      <c r="G120" s="332"/>
      <c r="H120" s="332"/>
      <c r="I120" s="30"/>
      <c r="J120" s="30"/>
      <c r="K120" s="30"/>
      <c r="L120" s="40"/>
      <c r="S120" s="30"/>
      <c r="T120" s="30"/>
      <c r="U120" s="30"/>
      <c r="V120" s="30"/>
      <c r="W120" s="30"/>
      <c r="X120" s="30"/>
      <c r="Y120" s="30"/>
      <c r="Z120" s="30"/>
      <c r="AA120" s="30"/>
      <c r="AB120" s="30"/>
      <c r="AC120" s="30"/>
      <c r="AD120" s="30"/>
      <c r="AE120" s="30"/>
    </row>
    <row r="121" spans="1:63" s="2" customFormat="1" ht="6.95" customHeight="1">
      <c r="A121" s="30"/>
      <c r="B121" s="31"/>
      <c r="C121" s="30"/>
      <c r="D121" s="30"/>
      <c r="E121" s="30"/>
      <c r="F121" s="30"/>
      <c r="G121" s="30"/>
      <c r="H121" s="30"/>
      <c r="I121" s="30"/>
      <c r="J121" s="30"/>
      <c r="K121" s="30"/>
      <c r="L121" s="40"/>
      <c r="S121" s="30"/>
      <c r="T121" s="30"/>
      <c r="U121" s="30"/>
      <c r="V121" s="30"/>
      <c r="W121" s="30"/>
      <c r="X121" s="30"/>
      <c r="Y121" s="30"/>
      <c r="Z121" s="30"/>
      <c r="AA121" s="30"/>
      <c r="AB121" s="30"/>
      <c r="AC121" s="30"/>
      <c r="AD121" s="30"/>
      <c r="AE121" s="30"/>
    </row>
    <row r="122" spans="1:63" s="2" customFormat="1" ht="12" customHeight="1">
      <c r="A122" s="30"/>
      <c r="B122" s="31"/>
      <c r="C122" s="27" t="s">
        <v>18</v>
      </c>
      <c r="D122" s="30"/>
      <c r="E122" s="30"/>
      <c r="F122" s="25" t="str">
        <f>F14</f>
        <v>Hněvčeves 54</v>
      </c>
      <c r="G122" s="30"/>
      <c r="H122" s="30"/>
      <c r="I122" s="27" t="s">
        <v>20</v>
      </c>
      <c r="J122" s="53">
        <f>IF(J14="","",J14)</f>
        <v>44612</v>
      </c>
      <c r="K122" s="30"/>
      <c r="L122" s="40"/>
      <c r="S122" s="30"/>
      <c r="T122" s="30"/>
      <c r="U122" s="30"/>
      <c r="V122" s="30"/>
      <c r="W122" s="30"/>
      <c r="X122" s="30"/>
      <c r="Y122" s="30"/>
      <c r="Z122" s="30"/>
      <c r="AA122" s="30"/>
      <c r="AB122" s="30"/>
      <c r="AC122" s="30"/>
      <c r="AD122" s="30"/>
      <c r="AE122" s="30"/>
    </row>
    <row r="123" spans="1:63" s="2" customFormat="1" ht="6.95" customHeight="1">
      <c r="A123" s="30"/>
      <c r="B123" s="31"/>
      <c r="C123" s="30"/>
      <c r="D123" s="30"/>
      <c r="E123" s="30"/>
      <c r="F123" s="30"/>
      <c r="G123" s="30"/>
      <c r="H123" s="30"/>
      <c r="I123" s="30"/>
      <c r="J123" s="30"/>
      <c r="K123" s="30"/>
      <c r="L123" s="40"/>
      <c r="S123" s="30"/>
      <c r="T123" s="30"/>
      <c r="U123" s="30"/>
      <c r="V123" s="30"/>
      <c r="W123" s="30"/>
      <c r="X123" s="30"/>
      <c r="Y123" s="30"/>
      <c r="Z123" s="30"/>
      <c r="AA123" s="30"/>
      <c r="AB123" s="30"/>
      <c r="AC123" s="30"/>
      <c r="AD123" s="30"/>
      <c r="AE123" s="30"/>
    </row>
    <row r="124" spans="1:63" s="2" customFormat="1" ht="15.2" customHeight="1">
      <c r="A124" s="30"/>
      <c r="B124" s="31"/>
      <c r="C124" s="27" t="s">
        <v>21</v>
      </c>
      <c r="D124" s="30"/>
      <c r="E124" s="30"/>
      <c r="F124" s="25" t="str">
        <f>E17</f>
        <v>Obec Hněvčeves, Hněvčeves 54, 503 15</v>
      </c>
      <c r="G124" s="30"/>
      <c r="H124" s="30"/>
      <c r="I124" s="27" t="s">
        <v>27</v>
      </c>
      <c r="J124" s="28" t="str">
        <f>E23</f>
        <v xml:space="preserve"> </v>
      </c>
      <c r="K124" s="30"/>
      <c r="L124" s="40"/>
      <c r="S124" s="30"/>
      <c r="T124" s="30"/>
      <c r="U124" s="30"/>
      <c r="V124" s="30"/>
      <c r="W124" s="30"/>
      <c r="X124" s="30"/>
      <c r="Y124" s="30"/>
      <c r="Z124" s="30"/>
      <c r="AA124" s="30"/>
      <c r="AB124" s="30"/>
      <c r="AC124" s="30"/>
      <c r="AD124" s="30"/>
      <c r="AE124" s="30"/>
    </row>
    <row r="125" spans="1:63" s="2" customFormat="1" ht="15.2" customHeight="1">
      <c r="A125" s="30"/>
      <c r="B125" s="31"/>
      <c r="C125" s="27" t="s">
        <v>25</v>
      </c>
      <c r="D125" s="30"/>
      <c r="E125" s="30"/>
      <c r="F125" s="25">
        <f>IF(E20="","",E20)</f>
        <v>0</v>
      </c>
      <c r="G125" s="30"/>
      <c r="H125" s="30"/>
      <c r="I125" s="27" t="s">
        <v>29</v>
      </c>
      <c r="J125" s="28" t="str">
        <f>E26</f>
        <v xml:space="preserve"> </v>
      </c>
      <c r="K125" s="30"/>
      <c r="L125" s="40"/>
      <c r="S125" s="30"/>
      <c r="T125" s="30"/>
      <c r="U125" s="30"/>
      <c r="V125" s="30"/>
      <c r="W125" s="30"/>
      <c r="X125" s="30"/>
      <c r="Y125" s="30"/>
      <c r="Z125" s="30"/>
      <c r="AA125" s="30"/>
      <c r="AB125" s="30"/>
      <c r="AC125" s="30"/>
      <c r="AD125" s="30"/>
      <c r="AE125" s="30"/>
    </row>
    <row r="126" spans="1:63" s="2" customFormat="1" ht="10.35" customHeight="1">
      <c r="A126" s="30"/>
      <c r="B126" s="31"/>
      <c r="C126" s="30"/>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63" s="11" customFormat="1" ht="29.25" customHeight="1">
      <c r="A127" s="120"/>
      <c r="B127" s="121"/>
      <c r="C127" s="122" t="s">
        <v>123</v>
      </c>
      <c r="D127" s="123" t="s">
        <v>57</v>
      </c>
      <c r="E127" s="123" t="s">
        <v>53</v>
      </c>
      <c r="F127" s="123" t="s">
        <v>54</v>
      </c>
      <c r="G127" s="123" t="s">
        <v>124</v>
      </c>
      <c r="H127" s="123" t="s">
        <v>125</v>
      </c>
      <c r="I127" s="123" t="s">
        <v>126</v>
      </c>
      <c r="J127" s="123" t="s">
        <v>114</v>
      </c>
      <c r="K127" s="124" t="s">
        <v>127</v>
      </c>
      <c r="L127" s="125"/>
      <c r="M127" s="60" t="s">
        <v>1</v>
      </c>
      <c r="N127" s="61" t="s">
        <v>36</v>
      </c>
      <c r="O127" s="61" t="s">
        <v>128</v>
      </c>
      <c r="P127" s="61" t="s">
        <v>129</v>
      </c>
      <c r="Q127" s="61" t="s">
        <v>130</v>
      </c>
      <c r="R127" s="61" t="s">
        <v>131</v>
      </c>
      <c r="S127" s="61" t="s">
        <v>132</v>
      </c>
      <c r="T127" s="62" t="s">
        <v>133</v>
      </c>
      <c r="U127" s="120"/>
      <c r="V127" s="120"/>
      <c r="W127" s="120"/>
      <c r="X127" s="120"/>
      <c r="Y127" s="120"/>
      <c r="Z127" s="120"/>
      <c r="AA127" s="120"/>
      <c r="AB127" s="120"/>
      <c r="AC127" s="120"/>
      <c r="AD127" s="120"/>
      <c r="AE127" s="120"/>
    </row>
    <row r="128" spans="1:63" s="2" customFormat="1" ht="22.9" customHeight="1">
      <c r="A128" s="30"/>
      <c r="B128" s="31"/>
      <c r="C128" s="67" t="s">
        <v>134</v>
      </c>
      <c r="D128" s="30"/>
      <c r="E128" s="30"/>
      <c r="F128" s="30"/>
      <c r="G128" s="30"/>
      <c r="H128" s="30"/>
      <c r="I128" s="30"/>
      <c r="J128" s="126">
        <f>J129+J151</f>
        <v>0</v>
      </c>
      <c r="K128" s="30"/>
      <c r="L128" s="31"/>
      <c r="M128" s="63"/>
      <c r="N128" s="54"/>
      <c r="O128" s="64"/>
      <c r="P128" s="127" t="e">
        <f>P129+P151</f>
        <v>#REF!</v>
      </c>
      <c r="Q128" s="64"/>
      <c r="R128" s="127" t="e">
        <f>R129+R151</f>
        <v>#REF!</v>
      </c>
      <c r="S128" s="64"/>
      <c r="T128" s="128" t="e">
        <f>T129+T151</f>
        <v>#REF!</v>
      </c>
      <c r="U128" s="30"/>
      <c r="V128" s="30"/>
      <c r="W128" s="30"/>
      <c r="X128" s="30"/>
      <c r="Y128" s="30"/>
      <c r="Z128" s="30"/>
      <c r="AA128" s="30"/>
      <c r="AB128" s="30"/>
      <c r="AC128" s="30"/>
      <c r="AD128" s="30"/>
      <c r="AE128" s="30"/>
      <c r="AT128" s="18" t="s">
        <v>71</v>
      </c>
      <c r="AU128" s="18" t="s">
        <v>116</v>
      </c>
      <c r="BK128" s="129" t="e">
        <f>BK129+BK151</f>
        <v>#REF!</v>
      </c>
    </row>
    <row r="129" spans="1:65" s="12" customFormat="1" ht="25.9" customHeight="1">
      <c r="B129" s="130"/>
      <c r="D129" s="131" t="s">
        <v>71</v>
      </c>
      <c r="E129" s="132" t="s">
        <v>135</v>
      </c>
      <c r="F129" s="132" t="s">
        <v>136</v>
      </c>
      <c r="J129" s="133">
        <f>J130+J133+J135+J143+J147</f>
        <v>0</v>
      </c>
      <c r="L129" s="130"/>
      <c r="M129" s="134"/>
      <c r="N129" s="135"/>
      <c r="O129" s="135"/>
      <c r="P129" s="136" t="e">
        <f>#REF!+#REF!+#REF!+#REF!+#REF!+#REF!+#REF!+#REF!</f>
        <v>#REF!</v>
      </c>
      <c r="Q129" s="135"/>
      <c r="R129" s="136" t="e">
        <f>#REF!+#REF!+#REF!+#REF!+#REF!+#REF!+#REF!+#REF!</f>
        <v>#REF!</v>
      </c>
      <c r="S129" s="135"/>
      <c r="T129" s="137" t="e">
        <f>#REF!+#REF!+#REF!+#REF!+#REF!+#REF!+#REF!+#REF!</f>
        <v>#REF!</v>
      </c>
      <c r="AR129" s="131" t="s">
        <v>79</v>
      </c>
      <c r="AT129" s="138" t="s">
        <v>71</v>
      </c>
      <c r="AU129" s="138" t="s">
        <v>72</v>
      </c>
      <c r="AY129" s="131" t="s">
        <v>137</v>
      </c>
      <c r="BK129" s="139" t="e">
        <f>#REF!+#REF!+#REF!+#REF!+#REF!+#REF!+#REF!+#REF!</f>
        <v>#REF!</v>
      </c>
    </row>
    <row r="130" spans="1:65" s="2" customFormat="1" ht="21.75" customHeight="1">
      <c r="A130" s="30"/>
      <c r="B130" s="142"/>
      <c r="C130" s="281" t="s">
        <v>195</v>
      </c>
      <c r="D130" s="281" t="s">
        <v>138</v>
      </c>
      <c r="E130" s="282" t="s">
        <v>196</v>
      </c>
      <c r="F130" s="283" t="s">
        <v>197</v>
      </c>
      <c r="G130" s="284" t="s">
        <v>139</v>
      </c>
      <c r="H130" s="285">
        <v>53.807000000000002</v>
      </c>
      <c r="I130" s="286">
        <v>0</v>
      </c>
      <c r="J130" s="286">
        <f>ROUND(I130*H130,2)</f>
        <v>0</v>
      </c>
      <c r="K130" s="283" t="s">
        <v>144</v>
      </c>
      <c r="L130" s="31"/>
      <c r="M130" s="149" t="s">
        <v>1</v>
      </c>
      <c r="N130" s="150" t="s">
        <v>37</v>
      </c>
      <c r="O130" s="151">
        <v>0.29399999999999998</v>
      </c>
      <c r="P130" s="151">
        <f>O130*H130</f>
        <v>15.819258</v>
      </c>
      <c r="Q130" s="151">
        <v>6.28E-3</v>
      </c>
      <c r="R130" s="151">
        <f>Q130*H130</f>
        <v>0.33790796000000001</v>
      </c>
      <c r="S130" s="151">
        <v>0</v>
      </c>
      <c r="T130" s="152">
        <f>S130*H130</f>
        <v>0</v>
      </c>
      <c r="U130" s="30"/>
      <c r="V130" s="30"/>
      <c r="W130" s="30"/>
      <c r="X130" s="30"/>
      <c r="Y130" s="30"/>
      <c r="Z130" s="30"/>
      <c r="AA130" s="30"/>
      <c r="AB130" s="30"/>
      <c r="AC130" s="30"/>
      <c r="AD130" s="30"/>
      <c r="AE130" s="30"/>
      <c r="AR130" s="153" t="s">
        <v>140</v>
      </c>
      <c r="AT130" s="153" t="s">
        <v>138</v>
      </c>
      <c r="AU130" s="153" t="s">
        <v>81</v>
      </c>
      <c r="AY130" s="18" t="s">
        <v>137</v>
      </c>
      <c r="BE130" s="154">
        <f>IF(N130="základní",J130,0)</f>
        <v>0</v>
      </c>
      <c r="BF130" s="154">
        <f>IF(N130="snížená",J130,0)</f>
        <v>0</v>
      </c>
      <c r="BG130" s="154">
        <f>IF(N130="zákl. přenesená",J130,0)</f>
        <v>0</v>
      </c>
      <c r="BH130" s="154">
        <f>IF(N130="sníž. přenesená",J130,0)</f>
        <v>0</v>
      </c>
      <c r="BI130" s="154">
        <f>IF(N130="nulová",J130,0)</f>
        <v>0</v>
      </c>
      <c r="BJ130" s="18" t="s">
        <v>79</v>
      </c>
      <c r="BK130" s="154">
        <f>ROUND(I130*H130,2)</f>
        <v>0</v>
      </c>
      <c r="BL130" s="18" t="s">
        <v>140</v>
      </c>
      <c r="BM130" s="153" t="s">
        <v>198</v>
      </c>
    </row>
    <row r="131" spans="1:65" s="13" customFormat="1">
      <c r="B131" s="155"/>
      <c r="D131" s="156" t="s">
        <v>141</v>
      </c>
      <c r="E131" s="157" t="s">
        <v>1</v>
      </c>
      <c r="F131" s="158" t="s">
        <v>199</v>
      </c>
      <c r="H131" s="159">
        <v>53.807000000000002</v>
      </c>
      <c r="L131" s="155"/>
      <c r="M131" s="160"/>
      <c r="N131" s="161"/>
      <c r="O131" s="161"/>
      <c r="P131" s="161"/>
      <c r="Q131" s="161"/>
      <c r="R131" s="161"/>
      <c r="S131" s="161"/>
      <c r="T131" s="162"/>
      <c r="AT131" s="157" t="s">
        <v>141</v>
      </c>
      <c r="AU131" s="157" t="s">
        <v>81</v>
      </c>
      <c r="AV131" s="13" t="s">
        <v>81</v>
      </c>
      <c r="AW131" s="13" t="s">
        <v>28</v>
      </c>
      <c r="AX131" s="13" t="s">
        <v>72</v>
      </c>
      <c r="AY131" s="157" t="s">
        <v>137</v>
      </c>
    </row>
    <row r="132" spans="1:65" s="14" customFormat="1">
      <c r="B132" s="163"/>
      <c r="D132" s="156" t="s">
        <v>141</v>
      </c>
      <c r="E132" s="164" t="s">
        <v>1</v>
      </c>
      <c r="F132" s="165" t="s">
        <v>142</v>
      </c>
      <c r="H132" s="166">
        <v>53.807000000000002</v>
      </c>
      <c r="L132" s="163"/>
      <c r="M132" s="167"/>
      <c r="N132" s="168"/>
      <c r="O132" s="168"/>
      <c r="P132" s="168"/>
      <c r="Q132" s="168"/>
      <c r="R132" s="168"/>
      <c r="S132" s="168"/>
      <c r="T132" s="169"/>
      <c r="AT132" s="164" t="s">
        <v>141</v>
      </c>
      <c r="AU132" s="164" t="s">
        <v>81</v>
      </c>
      <c r="AV132" s="14" t="s">
        <v>140</v>
      </c>
      <c r="AW132" s="14" t="s">
        <v>28</v>
      </c>
      <c r="AX132" s="14" t="s">
        <v>79</v>
      </c>
      <c r="AY132" s="164" t="s">
        <v>137</v>
      </c>
    </row>
    <row r="133" spans="1:65" s="2" customFormat="1" ht="21.75" customHeight="1">
      <c r="A133" s="30"/>
      <c r="B133" s="142"/>
      <c r="C133" s="281" t="s">
        <v>200</v>
      </c>
      <c r="D133" s="281" t="s">
        <v>138</v>
      </c>
      <c r="E133" s="282" t="s">
        <v>201</v>
      </c>
      <c r="F133" s="283" t="s">
        <v>202</v>
      </c>
      <c r="G133" s="284" t="s">
        <v>139</v>
      </c>
      <c r="H133" s="285">
        <v>102.307</v>
      </c>
      <c r="I133" s="286">
        <v>0</v>
      </c>
      <c r="J133" s="286">
        <f>ROUND(I133*H133,2)</f>
        <v>0</v>
      </c>
      <c r="K133" s="283" t="s">
        <v>144</v>
      </c>
      <c r="L133" s="31"/>
      <c r="M133" s="149" t="s">
        <v>1</v>
      </c>
      <c r="N133" s="150" t="s">
        <v>37</v>
      </c>
      <c r="O133" s="151">
        <v>0.245</v>
      </c>
      <c r="P133" s="151">
        <f>O133*H133</f>
        <v>25.065214999999998</v>
      </c>
      <c r="Q133" s="151">
        <v>4.7800000000000004E-3</v>
      </c>
      <c r="R133" s="151">
        <f>Q133*H133</f>
        <v>0.48902746000000002</v>
      </c>
      <c r="S133" s="151">
        <v>0</v>
      </c>
      <c r="T133" s="152">
        <f>S133*H133</f>
        <v>0</v>
      </c>
      <c r="U133" s="30"/>
      <c r="V133" s="30"/>
      <c r="W133" s="30"/>
      <c r="X133" s="30"/>
      <c r="Y133" s="30"/>
      <c r="Z133" s="30"/>
      <c r="AA133" s="30"/>
      <c r="AB133" s="30"/>
      <c r="AC133" s="30"/>
      <c r="AD133" s="30"/>
      <c r="AE133" s="30"/>
      <c r="AR133" s="153" t="s">
        <v>140</v>
      </c>
      <c r="AT133" s="153" t="s">
        <v>138</v>
      </c>
      <c r="AU133" s="153" t="s">
        <v>81</v>
      </c>
      <c r="AY133" s="18" t="s">
        <v>137</v>
      </c>
      <c r="BE133" s="154">
        <f>IF(N133="základní",J133,0)</f>
        <v>0</v>
      </c>
      <c r="BF133" s="154">
        <f>IF(N133="snížená",J133,0)</f>
        <v>0</v>
      </c>
      <c r="BG133" s="154">
        <f>IF(N133="zákl. přenesená",J133,0)</f>
        <v>0</v>
      </c>
      <c r="BH133" s="154">
        <f>IF(N133="sníž. přenesená",J133,0)</f>
        <v>0</v>
      </c>
      <c r="BI133" s="154">
        <f>IF(N133="nulová",J133,0)</f>
        <v>0</v>
      </c>
      <c r="BJ133" s="18" t="s">
        <v>79</v>
      </c>
      <c r="BK133" s="154">
        <f>ROUND(I133*H133,2)</f>
        <v>0</v>
      </c>
      <c r="BL133" s="18" t="s">
        <v>140</v>
      </c>
      <c r="BM133" s="153" t="s">
        <v>203</v>
      </c>
    </row>
    <row r="134" spans="1:65" s="13" customFormat="1">
      <c r="B134" s="155"/>
      <c r="D134" s="156" t="s">
        <v>141</v>
      </c>
      <c r="E134" s="157" t="s">
        <v>1</v>
      </c>
      <c r="F134" s="158" t="s">
        <v>204</v>
      </c>
      <c r="H134" s="159">
        <v>102.307</v>
      </c>
      <c r="L134" s="155"/>
      <c r="M134" s="160"/>
      <c r="N134" s="161"/>
      <c r="O134" s="161"/>
      <c r="P134" s="161"/>
      <c r="Q134" s="161"/>
      <c r="R134" s="161"/>
      <c r="S134" s="161"/>
      <c r="T134" s="162"/>
      <c r="AT134" s="157" t="s">
        <v>141</v>
      </c>
      <c r="AU134" s="157" t="s">
        <v>81</v>
      </c>
      <c r="AV134" s="13" t="s">
        <v>81</v>
      </c>
      <c r="AW134" s="13" t="s">
        <v>28</v>
      </c>
      <c r="AX134" s="13" t="s">
        <v>79</v>
      </c>
      <c r="AY134" s="157" t="s">
        <v>137</v>
      </c>
    </row>
    <row r="135" spans="1:65" s="2" customFormat="1" ht="44.25" customHeight="1">
      <c r="A135" s="30"/>
      <c r="B135" s="142"/>
      <c r="C135" s="281" t="s">
        <v>205</v>
      </c>
      <c r="D135" s="281" t="s">
        <v>138</v>
      </c>
      <c r="E135" s="282" t="s">
        <v>206</v>
      </c>
      <c r="F135" s="283" t="s">
        <v>207</v>
      </c>
      <c r="G135" s="284" t="s">
        <v>139</v>
      </c>
      <c r="H135" s="285">
        <v>33.537999999999997</v>
      </c>
      <c r="I135" s="286">
        <v>0</v>
      </c>
      <c r="J135" s="286">
        <f>ROUND(I135*H135,2)</f>
        <v>0</v>
      </c>
      <c r="K135" s="283" t="s">
        <v>1</v>
      </c>
      <c r="L135" s="31"/>
      <c r="M135" s="149" t="s">
        <v>1</v>
      </c>
      <c r="N135" s="150" t="s">
        <v>37</v>
      </c>
      <c r="O135" s="151">
        <v>0.245</v>
      </c>
      <c r="P135" s="151">
        <f>O135*H135</f>
        <v>8.2168099999999988</v>
      </c>
      <c r="Q135" s="151">
        <v>4.7800000000000004E-3</v>
      </c>
      <c r="R135" s="151">
        <f>Q135*H135</f>
        <v>0.16031164000000001</v>
      </c>
      <c r="S135" s="151">
        <v>0</v>
      </c>
      <c r="T135" s="152">
        <f>S135*H135</f>
        <v>0</v>
      </c>
      <c r="U135" s="30"/>
      <c r="V135" s="30"/>
      <c r="W135" s="30"/>
      <c r="X135" s="30"/>
      <c r="Y135" s="30"/>
      <c r="Z135" s="30"/>
      <c r="AA135" s="30"/>
      <c r="AB135" s="30"/>
      <c r="AC135" s="30"/>
      <c r="AD135" s="30"/>
      <c r="AE135" s="30"/>
      <c r="AR135" s="153" t="s">
        <v>140</v>
      </c>
      <c r="AT135" s="153" t="s">
        <v>138</v>
      </c>
      <c r="AU135" s="153" t="s">
        <v>81</v>
      </c>
      <c r="AY135" s="18" t="s">
        <v>137</v>
      </c>
      <c r="BE135" s="154">
        <f>IF(N135="základní",J135,0)</f>
        <v>0</v>
      </c>
      <c r="BF135" s="154">
        <f>IF(N135="snížená",J135,0)</f>
        <v>0</v>
      </c>
      <c r="BG135" s="154">
        <f>IF(N135="zákl. přenesená",J135,0)</f>
        <v>0</v>
      </c>
      <c r="BH135" s="154">
        <f>IF(N135="sníž. přenesená",J135,0)</f>
        <v>0</v>
      </c>
      <c r="BI135" s="154">
        <f>IF(N135="nulová",J135,0)</f>
        <v>0</v>
      </c>
      <c r="BJ135" s="18" t="s">
        <v>79</v>
      </c>
      <c r="BK135" s="154">
        <f>ROUND(I135*H135,2)</f>
        <v>0</v>
      </c>
      <c r="BL135" s="18" t="s">
        <v>140</v>
      </c>
      <c r="BM135" s="153" t="s">
        <v>208</v>
      </c>
    </row>
    <row r="136" spans="1:65" s="2" customFormat="1" ht="97.5">
      <c r="A136" s="30"/>
      <c r="B136" s="31"/>
      <c r="C136" s="30"/>
      <c r="D136" s="156" t="s">
        <v>152</v>
      </c>
      <c r="E136" s="30"/>
      <c r="F136" s="176" t="s">
        <v>209</v>
      </c>
      <c r="G136" s="30"/>
      <c r="H136" s="30"/>
      <c r="I136" s="30"/>
      <c r="J136" s="30"/>
      <c r="K136" s="30"/>
      <c r="L136" s="31"/>
      <c r="M136" s="177"/>
      <c r="N136" s="178"/>
      <c r="O136" s="56"/>
      <c r="P136" s="56"/>
      <c r="Q136" s="56"/>
      <c r="R136" s="56"/>
      <c r="S136" s="56"/>
      <c r="T136" s="57"/>
      <c r="U136" s="30"/>
      <c r="V136" s="30"/>
      <c r="W136" s="30"/>
      <c r="X136" s="30"/>
      <c r="Y136" s="30"/>
      <c r="Z136" s="30"/>
      <c r="AA136" s="30"/>
      <c r="AB136" s="30"/>
      <c r="AC136" s="30"/>
      <c r="AD136" s="30"/>
      <c r="AE136" s="30"/>
      <c r="AT136" s="18" t="s">
        <v>152</v>
      </c>
      <c r="AU136" s="18" t="s">
        <v>81</v>
      </c>
    </row>
    <row r="137" spans="1:65" s="15" customFormat="1">
      <c r="B137" s="170"/>
      <c r="D137" s="156" t="s">
        <v>141</v>
      </c>
      <c r="E137" s="171" t="s">
        <v>1</v>
      </c>
      <c r="F137" s="172" t="s">
        <v>210</v>
      </c>
      <c r="H137" s="171" t="s">
        <v>1</v>
      </c>
      <c r="L137" s="170"/>
      <c r="M137" s="173"/>
      <c r="N137" s="174"/>
      <c r="O137" s="174"/>
      <c r="P137" s="174"/>
      <c r="Q137" s="174"/>
      <c r="R137" s="174"/>
      <c r="S137" s="174"/>
      <c r="T137" s="175"/>
      <c r="AT137" s="171" t="s">
        <v>141</v>
      </c>
      <c r="AU137" s="171" t="s">
        <v>81</v>
      </c>
      <c r="AV137" s="15" t="s">
        <v>79</v>
      </c>
      <c r="AW137" s="15" t="s">
        <v>28</v>
      </c>
      <c r="AX137" s="15" t="s">
        <v>72</v>
      </c>
      <c r="AY137" s="171" t="s">
        <v>137</v>
      </c>
    </row>
    <row r="138" spans="1:65" s="13" customFormat="1">
      <c r="B138" s="155"/>
      <c r="D138" s="156" t="s">
        <v>141</v>
      </c>
      <c r="E138" s="157" t="s">
        <v>1</v>
      </c>
      <c r="F138" s="158" t="s">
        <v>190</v>
      </c>
      <c r="H138" s="159">
        <v>101.84399999999999</v>
      </c>
      <c r="L138" s="155"/>
      <c r="M138" s="160"/>
      <c r="N138" s="161"/>
      <c r="O138" s="161"/>
      <c r="P138" s="161"/>
      <c r="Q138" s="161"/>
      <c r="R138" s="161"/>
      <c r="S138" s="161"/>
      <c r="T138" s="162"/>
      <c r="AT138" s="157" t="s">
        <v>141</v>
      </c>
      <c r="AU138" s="157" t="s">
        <v>81</v>
      </c>
      <c r="AV138" s="13" t="s">
        <v>81</v>
      </c>
      <c r="AW138" s="13" t="s">
        <v>28</v>
      </c>
      <c r="AX138" s="13" t="s">
        <v>72</v>
      </c>
      <c r="AY138" s="157" t="s">
        <v>137</v>
      </c>
    </row>
    <row r="139" spans="1:65" s="13" customFormat="1">
      <c r="B139" s="155"/>
      <c r="D139" s="156" t="s">
        <v>141</v>
      </c>
      <c r="E139" s="157" t="s">
        <v>1</v>
      </c>
      <c r="F139" s="158" t="s">
        <v>191</v>
      </c>
      <c r="H139" s="159">
        <v>-3.6</v>
      </c>
      <c r="L139" s="155"/>
      <c r="M139" s="160"/>
      <c r="N139" s="161"/>
      <c r="O139" s="161"/>
      <c r="P139" s="161"/>
      <c r="Q139" s="161"/>
      <c r="R139" s="161"/>
      <c r="S139" s="161"/>
      <c r="T139" s="162"/>
      <c r="AT139" s="157" t="s">
        <v>141</v>
      </c>
      <c r="AU139" s="157" t="s">
        <v>81</v>
      </c>
      <c r="AV139" s="13" t="s">
        <v>81</v>
      </c>
      <c r="AW139" s="13" t="s">
        <v>28</v>
      </c>
      <c r="AX139" s="13" t="s">
        <v>72</v>
      </c>
      <c r="AY139" s="157" t="s">
        <v>137</v>
      </c>
    </row>
    <row r="140" spans="1:65" s="13" customFormat="1">
      <c r="B140" s="155"/>
      <c r="D140" s="156" t="s">
        <v>141</v>
      </c>
      <c r="E140" s="157" t="s">
        <v>1</v>
      </c>
      <c r="F140" s="158" t="s">
        <v>192</v>
      </c>
      <c r="H140" s="159">
        <v>-14.4</v>
      </c>
      <c r="L140" s="155"/>
      <c r="M140" s="160"/>
      <c r="N140" s="161"/>
      <c r="O140" s="161"/>
      <c r="P140" s="161"/>
      <c r="Q140" s="161"/>
      <c r="R140" s="161"/>
      <c r="S140" s="161"/>
      <c r="T140" s="162"/>
      <c r="AT140" s="157" t="s">
        <v>141</v>
      </c>
      <c r="AU140" s="157" t="s">
        <v>81</v>
      </c>
      <c r="AV140" s="13" t="s">
        <v>81</v>
      </c>
      <c r="AW140" s="13" t="s">
        <v>28</v>
      </c>
      <c r="AX140" s="13" t="s">
        <v>72</v>
      </c>
      <c r="AY140" s="157" t="s">
        <v>137</v>
      </c>
    </row>
    <row r="141" spans="1:65" s="14" customFormat="1">
      <c r="B141" s="163"/>
      <c r="D141" s="156" t="s">
        <v>141</v>
      </c>
      <c r="E141" s="164" t="s">
        <v>1</v>
      </c>
      <c r="F141" s="165" t="s">
        <v>142</v>
      </c>
      <c r="H141" s="166">
        <v>83.843999999999994</v>
      </c>
      <c r="L141" s="163"/>
      <c r="M141" s="167"/>
      <c r="N141" s="168"/>
      <c r="O141" s="168"/>
      <c r="P141" s="168"/>
      <c r="Q141" s="168"/>
      <c r="R141" s="168"/>
      <c r="S141" s="168"/>
      <c r="T141" s="169"/>
      <c r="AT141" s="164" t="s">
        <v>141</v>
      </c>
      <c r="AU141" s="164" t="s">
        <v>81</v>
      </c>
      <c r="AV141" s="14" t="s">
        <v>140</v>
      </c>
      <c r="AW141" s="14" t="s">
        <v>28</v>
      </c>
      <c r="AX141" s="14" t="s">
        <v>72</v>
      </c>
      <c r="AY141" s="164" t="s">
        <v>137</v>
      </c>
    </row>
    <row r="142" spans="1:65" s="13" customFormat="1">
      <c r="B142" s="155"/>
      <c r="D142" s="156" t="s">
        <v>141</v>
      </c>
      <c r="E142" s="157" t="s">
        <v>1</v>
      </c>
      <c r="F142" s="158" t="s">
        <v>211</v>
      </c>
      <c r="H142" s="159">
        <v>33.537999999999997</v>
      </c>
      <c r="L142" s="155"/>
      <c r="M142" s="160"/>
      <c r="N142" s="161"/>
      <c r="O142" s="161"/>
      <c r="P142" s="161"/>
      <c r="Q142" s="161"/>
      <c r="R142" s="161"/>
      <c r="S142" s="161"/>
      <c r="T142" s="162"/>
      <c r="AT142" s="157" t="s">
        <v>141</v>
      </c>
      <c r="AU142" s="157" t="s">
        <v>81</v>
      </c>
      <c r="AV142" s="13" t="s">
        <v>81</v>
      </c>
      <c r="AW142" s="13" t="s">
        <v>28</v>
      </c>
      <c r="AX142" s="13" t="s">
        <v>79</v>
      </c>
      <c r="AY142" s="157" t="s">
        <v>137</v>
      </c>
    </row>
    <row r="143" spans="1:65" s="2" customFormat="1" ht="16.5" customHeight="1">
      <c r="A143" s="30"/>
      <c r="B143" s="142"/>
      <c r="C143" s="281" t="s">
        <v>221</v>
      </c>
      <c r="D143" s="281" t="s">
        <v>138</v>
      </c>
      <c r="E143" s="282" t="s">
        <v>222</v>
      </c>
      <c r="F143" s="283" t="s">
        <v>223</v>
      </c>
      <c r="G143" s="284" t="s">
        <v>139</v>
      </c>
      <c r="H143" s="285">
        <v>17.28</v>
      </c>
      <c r="I143" s="286">
        <v>0</v>
      </c>
      <c r="J143" s="286">
        <f>ROUND(I143*H143,2)</f>
        <v>0</v>
      </c>
      <c r="K143" s="283" t="s">
        <v>144</v>
      </c>
      <c r="L143" s="31"/>
      <c r="M143" s="149" t="s">
        <v>1</v>
      </c>
      <c r="N143" s="150" t="s">
        <v>37</v>
      </c>
      <c r="O143" s="151">
        <v>0.36299999999999999</v>
      </c>
      <c r="P143" s="151">
        <f>O143*H143</f>
        <v>6.27264</v>
      </c>
      <c r="Q143" s="151">
        <v>0.45929999999999999</v>
      </c>
      <c r="R143" s="151">
        <f>Q143*H143</f>
        <v>7.9367040000000006</v>
      </c>
      <c r="S143" s="151">
        <v>0</v>
      </c>
      <c r="T143" s="152">
        <f>S143*H143</f>
        <v>0</v>
      </c>
      <c r="U143" s="30"/>
      <c r="V143" s="30"/>
      <c r="W143" s="30"/>
      <c r="X143" s="30"/>
      <c r="Y143" s="30"/>
      <c r="Z143" s="30"/>
      <c r="AA143" s="30"/>
      <c r="AB143" s="30"/>
      <c r="AC143" s="30"/>
      <c r="AD143" s="30"/>
      <c r="AE143" s="30"/>
      <c r="AR143" s="153" t="s">
        <v>140</v>
      </c>
      <c r="AT143" s="153" t="s">
        <v>138</v>
      </c>
      <c r="AU143" s="153" t="s">
        <v>81</v>
      </c>
      <c r="AY143" s="18" t="s">
        <v>137</v>
      </c>
      <c r="BE143" s="154">
        <f>IF(N143="základní",J143,0)</f>
        <v>0</v>
      </c>
      <c r="BF143" s="154">
        <f>IF(N143="snížená",J143,0)</f>
        <v>0</v>
      </c>
      <c r="BG143" s="154">
        <f>IF(N143="zákl. přenesená",J143,0)</f>
        <v>0</v>
      </c>
      <c r="BH143" s="154">
        <f>IF(N143="sníž. přenesená",J143,0)</f>
        <v>0</v>
      </c>
      <c r="BI143" s="154">
        <f>IF(N143="nulová",J143,0)</f>
        <v>0</v>
      </c>
      <c r="BJ143" s="18" t="s">
        <v>79</v>
      </c>
      <c r="BK143" s="154">
        <f>ROUND(I143*H143,2)</f>
        <v>0</v>
      </c>
      <c r="BL143" s="18" t="s">
        <v>140</v>
      </c>
      <c r="BM143" s="153" t="s">
        <v>224</v>
      </c>
    </row>
    <row r="144" spans="1:65" s="15" customFormat="1">
      <c r="B144" s="170"/>
      <c r="D144" s="156" t="s">
        <v>141</v>
      </c>
      <c r="E144" s="171" t="s">
        <v>1</v>
      </c>
      <c r="F144" s="172" t="s">
        <v>225</v>
      </c>
      <c r="H144" s="171" t="s">
        <v>1</v>
      </c>
      <c r="L144" s="170"/>
      <c r="M144" s="173"/>
      <c r="N144" s="174"/>
      <c r="O144" s="174"/>
      <c r="P144" s="174"/>
      <c r="Q144" s="174"/>
      <c r="R144" s="174"/>
      <c r="S144" s="174"/>
      <c r="T144" s="175"/>
      <c r="AT144" s="171" t="s">
        <v>141</v>
      </c>
      <c r="AU144" s="171" t="s">
        <v>81</v>
      </c>
      <c r="AV144" s="15" t="s">
        <v>79</v>
      </c>
      <c r="AW144" s="15" t="s">
        <v>28</v>
      </c>
      <c r="AX144" s="15" t="s">
        <v>72</v>
      </c>
      <c r="AY144" s="171" t="s">
        <v>137</v>
      </c>
    </row>
    <row r="145" spans="1:65" s="13" customFormat="1">
      <c r="B145" s="155"/>
      <c r="D145" s="156" t="s">
        <v>141</v>
      </c>
      <c r="E145" s="157" t="s">
        <v>1</v>
      </c>
      <c r="F145" s="158" t="s">
        <v>226</v>
      </c>
      <c r="H145" s="159">
        <v>17.28</v>
      </c>
      <c r="L145" s="155"/>
      <c r="M145" s="160"/>
      <c r="N145" s="161"/>
      <c r="O145" s="161"/>
      <c r="P145" s="161"/>
      <c r="Q145" s="161"/>
      <c r="R145" s="161"/>
      <c r="S145" s="161"/>
      <c r="T145" s="162"/>
      <c r="AT145" s="157" t="s">
        <v>141</v>
      </c>
      <c r="AU145" s="157" t="s">
        <v>81</v>
      </c>
      <c r="AV145" s="13" t="s">
        <v>81</v>
      </c>
      <c r="AW145" s="13" t="s">
        <v>28</v>
      </c>
      <c r="AX145" s="13" t="s">
        <v>72</v>
      </c>
      <c r="AY145" s="157" t="s">
        <v>137</v>
      </c>
    </row>
    <row r="146" spans="1:65" s="14" customFormat="1">
      <c r="B146" s="163"/>
      <c r="D146" s="156" t="s">
        <v>141</v>
      </c>
      <c r="E146" s="164" t="s">
        <v>1</v>
      </c>
      <c r="F146" s="165" t="s">
        <v>142</v>
      </c>
      <c r="H146" s="166">
        <v>17.28</v>
      </c>
      <c r="L146" s="163"/>
      <c r="M146" s="167"/>
      <c r="N146" s="168"/>
      <c r="O146" s="168"/>
      <c r="P146" s="168"/>
      <c r="Q146" s="168"/>
      <c r="R146" s="168"/>
      <c r="S146" s="168"/>
      <c r="T146" s="169"/>
      <c r="AT146" s="164" t="s">
        <v>141</v>
      </c>
      <c r="AU146" s="164" t="s">
        <v>81</v>
      </c>
      <c r="AV146" s="14" t="s">
        <v>140</v>
      </c>
      <c r="AW146" s="14" t="s">
        <v>28</v>
      </c>
      <c r="AX146" s="14" t="s">
        <v>79</v>
      </c>
      <c r="AY146" s="164" t="s">
        <v>137</v>
      </c>
    </row>
    <row r="147" spans="1:65" s="2" customFormat="1" ht="21.75" customHeight="1">
      <c r="A147" s="30"/>
      <c r="B147" s="142"/>
      <c r="C147" s="281" t="s">
        <v>227</v>
      </c>
      <c r="D147" s="281" t="s">
        <v>138</v>
      </c>
      <c r="E147" s="282" t="s">
        <v>228</v>
      </c>
      <c r="F147" s="283" t="s">
        <v>229</v>
      </c>
      <c r="G147" s="284" t="s">
        <v>151</v>
      </c>
      <c r="H147" s="285">
        <v>35.06</v>
      </c>
      <c r="I147" s="286">
        <v>0</v>
      </c>
      <c r="J147" s="286">
        <f>ROUND(I147*H147,2)</f>
        <v>0</v>
      </c>
      <c r="K147" s="283" t="s">
        <v>144</v>
      </c>
      <c r="L147" s="31"/>
      <c r="M147" s="149" t="s">
        <v>1</v>
      </c>
      <c r="N147" s="150" t="s">
        <v>37</v>
      </c>
      <c r="O147" s="151">
        <v>0.16300000000000001</v>
      </c>
      <c r="P147" s="151">
        <f>O147*H147</f>
        <v>5.7147800000000002</v>
      </c>
      <c r="Q147" s="151">
        <v>0.12895000000000001</v>
      </c>
      <c r="R147" s="151">
        <f>Q147*H147</f>
        <v>4.5209870000000008</v>
      </c>
      <c r="S147" s="151">
        <v>0</v>
      </c>
      <c r="T147" s="152">
        <f>S147*H147</f>
        <v>0</v>
      </c>
      <c r="U147" s="30"/>
      <c r="V147" s="30"/>
      <c r="W147" s="30"/>
      <c r="X147" s="30"/>
      <c r="Y147" s="30"/>
      <c r="Z147" s="30"/>
      <c r="AA147" s="30"/>
      <c r="AB147" s="30"/>
      <c r="AC147" s="30"/>
      <c r="AD147" s="30"/>
      <c r="AE147" s="30"/>
      <c r="AR147" s="153" t="s">
        <v>140</v>
      </c>
      <c r="AT147" s="153" t="s">
        <v>138</v>
      </c>
      <c r="AU147" s="153" t="s">
        <v>81</v>
      </c>
      <c r="AY147" s="18" t="s">
        <v>137</v>
      </c>
      <c r="BE147" s="154">
        <f>IF(N147="základní",J147,0)</f>
        <v>0</v>
      </c>
      <c r="BF147" s="154">
        <f>IF(N147="snížená",J147,0)</f>
        <v>0</v>
      </c>
      <c r="BG147" s="154">
        <f>IF(N147="zákl. přenesená",J147,0)</f>
        <v>0</v>
      </c>
      <c r="BH147" s="154">
        <f>IF(N147="sníž. přenesená",J147,0)</f>
        <v>0</v>
      </c>
      <c r="BI147" s="154">
        <f>IF(N147="nulová",J147,0)</f>
        <v>0</v>
      </c>
      <c r="BJ147" s="18" t="s">
        <v>79</v>
      </c>
      <c r="BK147" s="154">
        <f>ROUND(I147*H147,2)</f>
        <v>0</v>
      </c>
      <c r="BL147" s="18" t="s">
        <v>140</v>
      </c>
      <c r="BM147" s="153" t="s">
        <v>230</v>
      </c>
    </row>
    <row r="148" spans="1:65" s="15" customFormat="1">
      <c r="B148" s="170"/>
      <c r="D148" s="156" t="s">
        <v>141</v>
      </c>
      <c r="E148" s="171" t="s">
        <v>1</v>
      </c>
      <c r="F148" s="172" t="s">
        <v>225</v>
      </c>
      <c r="H148" s="171" t="s">
        <v>1</v>
      </c>
      <c r="L148" s="170"/>
      <c r="M148" s="173"/>
      <c r="N148" s="174"/>
      <c r="O148" s="174"/>
      <c r="P148" s="174"/>
      <c r="Q148" s="174"/>
      <c r="R148" s="174"/>
      <c r="S148" s="174"/>
      <c r="T148" s="175"/>
      <c r="AT148" s="171" t="s">
        <v>141</v>
      </c>
      <c r="AU148" s="171" t="s">
        <v>81</v>
      </c>
      <c r="AV148" s="15" t="s">
        <v>79</v>
      </c>
      <c r="AW148" s="15" t="s">
        <v>28</v>
      </c>
      <c r="AX148" s="15" t="s">
        <v>72</v>
      </c>
      <c r="AY148" s="171" t="s">
        <v>137</v>
      </c>
    </row>
    <row r="149" spans="1:65" s="13" customFormat="1">
      <c r="B149" s="155"/>
      <c r="D149" s="156" t="s">
        <v>141</v>
      </c>
      <c r="E149" s="157" t="s">
        <v>1</v>
      </c>
      <c r="F149" s="158" t="s">
        <v>231</v>
      </c>
      <c r="H149" s="159">
        <v>35.06</v>
      </c>
      <c r="L149" s="155"/>
      <c r="M149" s="160"/>
      <c r="N149" s="161"/>
      <c r="O149" s="161"/>
      <c r="P149" s="161"/>
      <c r="Q149" s="161"/>
      <c r="R149" s="161"/>
      <c r="S149" s="161"/>
      <c r="T149" s="162"/>
      <c r="AT149" s="157" t="s">
        <v>141</v>
      </c>
      <c r="AU149" s="157" t="s">
        <v>81</v>
      </c>
      <c r="AV149" s="13" t="s">
        <v>81</v>
      </c>
      <c r="AW149" s="13" t="s">
        <v>28</v>
      </c>
      <c r="AX149" s="13" t="s">
        <v>72</v>
      </c>
      <c r="AY149" s="157" t="s">
        <v>137</v>
      </c>
    </row>
    <row r="150" spans="1:65" s="14" customFormat="1">
      <c r="B150" s="163"/>
      <c r="D150" s="156" t="s">
        <v>141</v>
      </c>
      <c r="E150" s="164" t="s">
        <v>1</v>
      </c>
      <c r="F150" s="165" t="s">
        <v>142</v>
      </c>
      <c r="H150" s="166">
        <v>35.06</v>
      </c>
      <c r="L150" s="163"/>
      <c r="M150" s="167"/>
      <c r="N150" s="168"/>
      <c r="O150" s="168"/>
      <c r="P150" s="168"/>
      <c r="Q150" s="168"/>
      <c r="R150" s="168"/>
      <c r="S150" s="168"/>
      <c r="T150" s="169"/>
      <c r="AT150" s="164" t="s">
        <v>141</v>
      </c>
      <c r="AU150" s="164" t="s">
        <v>81</v>
      </c>
      <c r="AV150" s="14" t="s">
        <v>140</v>
      </c>
      <c r="AW150" s="14" t="s">
        <v>28</v>
      </c>
      <c r="AX150" s="14" t="s">
        <v>79</v>
      </c>
      <c r="AY150" s="164" t="s">
        <v>137</v>
      </c>
    </row>
    <row r="151" spans="1:65" s="12" customFormat="1" ht="25.9" customHeight="1">
      <c r="B151" s="130"/>
      <c r="D151" s="131" t="s">
        <v>71</v>
      </c>
      <c r="E151" s="132" t="s">
        <v>156</v>
      </c>
      <c r="F151" s="132" t="s">
        <v>157</v>
      </c>
      <c r="J151" s="133">
        <f>J153+J171+J180+J196+J207+J218</f>
        <v>0</v>
      </c>
      <c r="L151" s="130"/>
      <c r="M151" s="134"/>
      <c r="N151" s="135"/>
      <c r="O151" s="135"/>
      <c r="P151" s="136" t="e">
        <f>#REF!+#REF!+#REF!+P153+#REF!+#REF!+#REF!+P171+P180+P196+#REF!+P207+P218</f>
        <v>#REF!</v>
      </c>
      <c r="Q151" s="135"/>
      <c r="R151" s="136" t="e">
        <f>#REF!+#REF!+#REF!+R153+#REF!+#REF!+#REF!+R171+R180+R196+#REF!+R207+R218</f>
        <v>#REF!</v>
      </c>
      <c r="S151" s="135"/>
      <c r="T151" s="137" t="e">
        <f>#REF!+#REF!+#REF!+T153+#REF!+#REF!+#REF!+T171+T180+T196+#REF!+T207+T218</f>
        <v>#REF!</v>
      </c>
      <c r="AR151" s="131" t="s">
        <v>81</v>
      </c>
      <c r="AT151" s="138" t="s">
        <v>71</v>
      </c>
      <c r="AU151" s="138" t="s">
        <v>72</v>
      </c>
      <c r="AY151" s="131" t="s">
        <v>137</v>
      </c>
      <c r="BK151" s="139" t="e">
        <f>#REF!+#REF!+#REF!+BK153+#REF!+#REF!+#REF!+BK171+BK180+BK196+#REF!+BK207+BK218</f>
        <v>#REF!</v>
      </c>
    </row>
    <row r="152" spans="1:65" s="13" customFormat="1">
      <c r="B152" s="155"/>
      <c r="D152" s="156"/>
      <c r="E152" s="157"/>
      <c r="F152" s="158"/>
      <c r="H152" s="159"/>
      <c r="L152" s="155"/>
      <c r="M152" s="160"/>
      <c r="N152" s="161"/>
      <c r="O152" s="161"/>
      <c r="P152" s="161"/>
      <c r="Q152" s="161"/>
      <c r="R152" s="161"/>
      <c r="S152" s="161"/>
      <c r="T152" s="162"/>
      <c r="AT152" s="157" t="s">
        <v>141</v>
      </c>
      <c r="AU152" s="157" t="s">
        <v>81</v>
      </c>
      <c r="AV152" s="13" t="s">
        <v>81</v>
      </c>
      <c r="AW152" s="13" t="s">
        <v>28</v>
      </c>
      <c r="AX152" s="13" t="s">
        <v>79</v>
      </c>
      <c r="AY152" s="157" t="s">
        <v>137</v>
      </c>
    </row>
    <row r="153" spans="1:65" s="12" customFormat="1" ht="22.9" customHeight="1">
      <c r="B153" s="130"/>
      <c r="D153" s="131" t="s">
        <v>71</v>
      </c>
      <c r="E153" s="140" t="s">
        <v>262</v>
      </c>
      <c r="F153" s="140" t="s">
        <v>263</v>
      </c>
      <c r="J153" s="141">
        <f>BK153</f>
        <v>0</v>
      </c>
      <c r="L153" s="130"/>
      <c r="M153" s="134"/>
      <c r="N153" s="135"/>
      <c r="O153" s="135"/>
      <c r="P153" s="136">
        <f>SUM(P154:P169)</f>
        <v>55.714787999999999</v>
      </c>
      <c r="Q153" s="135"/>
      <c r="R153" s="136">
        <f>SUM(R154:R169)</f>
        <v>0.57840049999999998</v>
      </c>
      <c r="S153" s="135"/>
      <c r="T153" s="137">
        <f>SUM(T154:T169)</f>
        <v>0</v>
      </c>
      <c r="AR153" s="131" t="s">
        <v>81</v>
      </c>
      <c r="AT153" s="138" t="s">
        <v>71</v>
      </c>
      <c r="AU153" s="138" t="s">
        <v>79</v>
      </c>
      <c r="AY153" s="131" t="s">
        <v>137</v>
      </c>
      <c r="BK153" s="139">
        <f>SUM(BK154:BK169)</f>
        <v>0</v>
      </c>
    </row>
    <row r="154" spans="1:65" s="2" customFormat="1" ht="21.75" customHeight="1">
      <c r="A154" s="30"/>
      <c r="B154" s="142"/>
      <c r="C154" s="281" t="s">
        <v>264</v>
      </c>
      <c r="D154" s="281" t="s">
        <v>138</v>
      </c>
      <c r="E154" s="282" t="s">
        <v>265</v>
      </c>
      <c r="F154" s="283" t="s">
        <v>266</v>
      </c>
      <c r="G154" s="284" t="s">
        <v>139</v>
      </c>
      <c r="H154" s="285">
        <v>21.95</v>
      </c>
      <c r="I154" s="286">
        <v>0</v>
      </c>
      <c r="J154" s="286">
        <f>ROUND(I154*H154,2)</f>
        <v>0</v>
      </c>
      <c r="K154" s="283" t="s">
        <v>144</v>
      </c>
      <c r="L154" s="31"/>
      <c r="M154" s="149" t="s">
        <v>1</v>
      </c>
      <c r="N154" s="150" t="s">
        <v>37</v>
      </c>
      <c r="O154" s="151">
        <v>0.96799999999999997</v>
      </c>
      <c r="P154" s="151">
        <f>O154*H154</f>
        <v>21.247599999999998</v>
      </c>
      <c r="Q154" s="151">
        <v>1.379E-2</v>
      </c>
      <c r="R154" s="151">
        <f>Q154*H154</f>
        <v>0.30269049999999997</v>
      </c>
      <c r="S154" s="151">
        <v>0</v>
      </c>
      <c r="T154" s="152">
        <f>S154*H154</f>
        <v>0</v>
      </c>
      <c r="U154" s="30"/>
      <c r="V154" s="30"/>
      <c r="W154" s="30"/>
      <c r="X154" s="30"/>
      <c r="Y154" s="30"/>
      <c r="Z154" s="30"/>
      <c r="AA154" s="30"/>
      <c r="AB154" s="30"/>
      <c r="AC154" s="30"/>
      <c r="AD154" s="30"/>
      <c r="AE154" s="30"/>
      <c r="AR154" s="153" t="s">
        <v>149</v>
      </c>
      <c r="AT154" s="153" t="s">
        <v>138</v>
      </c>
      <c r="AU154" s="153" t="s">
        <v>81</v>
      </c>
      <c r="AY154" s="18" t="s">
        <v>137</v>
      </c>
      <c r="BE154" s="154">
        <f>IF(N154="základní",J154,0)</f>
        <v>0</v>
      </c>
      <c r="BF154" s="154">
        <f>IF(N154="snížená",J154,0)</f>
        <v>0</v>
      </c>
      <c r="BG154" s="154">
        <f>IF(N154="zákl. přenesená",J154,0)</f>
        <v>0</v>
      </c>
      <c r="BH154" s="154">
        <f>IF(N154="sníž. přenesená",J154,0)</f>
        <v>0</v>
      </c>
      <c r="BI154" s="154">
        <f>IF(N154="nulová",J154,0)</f>
        <v>0</v>
      </c>
      <c r="BJ154" s="18" t="s">
        <v>79</v>
      </c>
      <c r="BK154" s="154">
        <f>ROUND(I154*H154,2)</f>
        <v>0</v>
      </c>
      <c r="BL154" s="18" t="s">
        <v>149</v>
      </c>
      <c r="BM154" s="153" t="s">
        <v>267</v>
      </c>
    </row>
    <row r="155" spans="1:65" s="15" customFormat="1">
      <c r="B155" s="170"/>
      <c r="D155" s="156" t="s">
        <v>141</v>
      </c>
      <c r="E155" s="171" t="s">
        <v>1</v>
      </c>
      <c r="F155" s="172" t="s">
        <v>268</v>
      </c>
      <c r="H155" s="171" t="s">
        <v>1</v>
      </c>
      <c r="L155" s="170"/>
      <c r="M155" s="173"/>
      <c r="N155" s="174"/>
      <c r="O155" s="174"/>
      <c r="P155" s="174"/>
      <c r="Q155" s="174"/>
      <c r="R155" s="174"/>
      <c r="S155" s="174"/>
      <c r="T155" s="175"/>
      <c r="AT155" s="171" t="s">
        <v>141</v>
      </c>
      <c r="AU155" s="171" t="s">
        <v>81</v>
      </c>
      <c r="AV155" s="15" t="s">
        <v>79</v>
      </c>
      <c r="AW155" s="15" t="s">
        <v>28</v>
      </c>
      <c r="AX155" s="15" t="s">
        <v>72</v>
      </c>
      <c r="AY155" s="171" t="s">
        <v>137</v>
      </c>
    </row>
    <row r="156" spans="1:65" s="13" customFormat="1">
      <c r="B156" s="155"/>
      <c r="D156" s="156" t="s">
        <v>141</v>
      </c>
      <c r="E156" s="157" t="s">
        <v>1</v>
      </c>
      <c r="F156" s="158" t="s">
        <v>269</v>
      </c>
      <c r="H156" s="159">
        <v>21.95</v>
      </c>
      <c r="L156" s="155"/>
      <c r="M156" s="160"/>
      <c r="N156" s="161"/>
      <c r="O156" s="161"/>
      <c r="P156" s="161"/>
      <c r="Q156" s="161"/>
      <c r="R156" s="161"/>
      <c r="S156" s="161"/>
      <c r="T156" s="162"/>
      <c r="AT156" s="157" t="s">
        <v>141</v>
      </c>
      <c r="AU156" s="157" t="s">
        <v>81</v>
      </c>
      <c r="AV156" s="13" t="s">
        <v>81</v>
      </c>
      <c r="AW156" s="13" t="s">
        <v>28</v>
      </c>
      <c r="AX156" s="13" t="s">
        <v>72</v>
      </c>
      <c r="AY156" s="157" t="s">
        <v>137</v>
      </c>
    </row>
    <row r="157" spans="1:65" s="14" customFormat="1">
      <c r="B157" s="163"/>
      <c r="D157" s="156" t="s">
        <v>141</v>
      </c>
      <c r="E157" s="164" t="s">
        <v>1</v>
      </c>
      <c r="F157" s="165" t="s">
        <v>142</v>
      </c>
      <c r="H157" s="166">
        <v>21.95</v>
      </c>
      <c r="L157" s="163"/>
      <c r="M157" s="167"/>
      <c r="N157" s="168"/>
      <c r="O157" s="168"/>
      <c r="P157" s="168"/>
      <c r="Q157" s="168"/>
      <c r="R157" s="168"/>
      <c r="S157" s="168"/>
      <c r="T157" s="169"/>
      <c r="AT157" s="164" t="s">
        <v>141</v>
      </c>
      <c r="AU157" s="164" t="s">
        <v>81</v>
      </c>
      <c r="AV157" s="14" t="s">
        <v>140</v>
      </c>
      <c r="AW157" s="14" t="s">
        <v>28</v>
      </c>
      <c r="AX157" s="14" t="s">
        <v>79</v>
      </c>
      <c r="AY157" s="164" t="s">
        <v>137</v>
      </c>
    </row>
    <row r="158" spans="1:65" s="2" customFormat="1" ht="21.75" customHeight="1">
      <c r="A158" s="30"/>
      <c r="B158" s="142"/>
      <c r="C158" s="281" t="s">
        <v>270</v>
      </c>
      <c r="D158" s="281" t="s">
        <v>138</v>
      </c>
      <c r="E158" s="282" t="s">
        <v>271</v>
      </c>
      <c r="F158" s="283" t="s">
        <v>272</v>
      </c>
      <c r="G158" s="284" t="s">
        <v>139</v>
      </c>
      <c r="H158" s="285">
        <v>43.35</v>
      </c>
      <c r="I158" s="286">
        <v>0</v>
      </c>
      <c r="J158" s="286">
        <f>ROUND(I158*H158,2)</f>
        <v>0</v>
      </c>
      <c r="K158" s="283" t="s">
        <v>144</v>
      </c>
      <c r="L158" s="31"/>
      <c r="M158" s="149" t="s">
        <v>1</v>
      </c>
      <c r="N158" s="150" t="s">
        <v>37</v>
      </c>
      <c r="O158" s="151">
        <v>0.57799999999999996</v>
      </c>
      <c r="P158" s="151">
        <f>O158*H158</f>
        <v>25.0563</v>
      </c>
      <c r="Q158" s="151">
        <v>1.17E-3</v>
      </c>
      <c r="R158" s="151">
        <f>Q158*H158</f>
        <v>5.0719500000000001E-2</v>
      </c>
      <c r="S158" s="151">
        <v>0</v>
      </c>
      <c r="T158" s="152">
        <f>S158*H158</f>
        <v>0</v>
      </c>
      <c r="U158" s="30"/>
      <c r="V158" s="30"/>
      <c r="W158" s="30"/>
      <c r="X158" s="30"/>
      <c r="Y158" s="30"/>
      <c r="Z158" s="30"/>
      <c r="AA158" s="30"/>
      <c r="AB158" s="30"/>
      <c r="AC158" s="30"/>
      <c r="AD158" s="30"/>
      <c r="AE158" s="30"/>
      <c r="AR158" s="153" t="s">
        <v>149</v>
      </c>
      <c r="AT158" s="153" t="s">
        <v>138</v>
      </c>
      <c r="AU158" s="153" t="s">
        <v>81</v>
      </c>
      <c r="AY158" s="18" t="s">
        <v>137</v>
      </c>
      <c r="BE158" s="154">
        <f>IF(N158="základní",J158,0)</f>
        <v>0</v>
      </c>
      <c r="BF158" s="154">
        <f>IF(N158="snížená",J158,0)</f>
        <v>0</v>
      </c>
      <c r="BG158" s="154">
        <f>IF(N158="zákl. přenesená",J158,0)</f>
        <v>0</v>
      </c>
      <c r="BH158" s="154">
        <f>IF(N158="sníž. přenesená",J158,0)</f>
        <v>0</v>
      </c>
      <c r="BI158" s="154">
        <f>IF(N158="nulová",J158,0)</f>
        <v>0</v>
      </c>
      <c r="BJ158" s="18" t="s">
        <v>79</v>
      </c>
      <c r="BK158" s="154">
        <f>ROUND(I158*H158,2)</f>
        <v>0</v>
      </c>
      <c r="BL158" s="18" t="s">
        <v>149</v>
      </c>
      <c r="BM158" s="153" t="s">
        <v>273</v>
      </c>
    </row>
    <row r="159" spans="1:65" s="15" customFormat="1">
      <c r="B159" s="170"/>
      <c r="D159" s="156" t="s">
        <v>141</v>
      </c>
      <c r="E159" s="171" t="s">
        <v>1</v>
      </c>
      <c r="F159" s="172" t="s">
        <v>268</v>
      </c>
      <c r="H159" s="171" t="s">
        <v>1</v>
      </c>
      <c r="L159" s="170"/>
      <c r="M159" s="173"/>
      <c r="N159" s="174"/>
      <c r="O159" s="174"/>
      <c r="P159" s="174"/>
      <c r="Q159" s="174"/>
      <c r="R159" s="174"/>
      <c r="S159" s="174"/>
      <c r="T159" s="175"/>
      <c r="AT159" s="171" t="s">
        <v>141</v>
      </c>
      <c r="AU159" s="171" t="s">
        <v>81</v>
      </c>
      <c r="AV159" s="15" t="s">
        <v>79</v>
      </c>
      <c r="AW159" s="15" t="s">
        <v>28</v>
      </c>
      <c r="AX159" s="15" t="s">
        <v>72</v>
      </c>
      <c r="AY159" s="171" t="s">
        <v>137</v>
      </c>
    </row>
    <row r="160" spans="1:65" s="13" customFormat="1">
      <c r="B160" s="155"/>
      <c r="D160" s="156" t="s">
        <v>141</v>
      </c>
      <c r="E160" s="157" t="s">
        <v>1</v>
      </c>
      <c r="F160" s="158" t="s">
        <v>274</v>
      </c>
      <c r="H160" s="159">
        <v>43.35</v>
      </c>
      <c r="L160" s="155"/>
      <c r="M160" s="160"/>
      <c r="N160" s="161"/>
      <c r="O160" s="161"/>
      <c r="P160" s="161"/>
      <c r="Q160" s="161"/>
      <c r="R160" s="161"/>
      <c r="S160" s="161"/>
      <c r="T160" s="162"/>
      <c r="AT160" s="157" t="s">
        <v>141</v>
      </c>
      <c r="AU160" s="157" t="s">
        <v>81</v>
      </c>
      <c r="AV160" s="13" t="s">
        <v>81</v>
      </c>
      <c r="AW160" s="13" t="s">
        <v>28</v>
      </c>
      <c r="AX160" s="13" t="s">
        <v>72</v>
      </c>
      <c r="AY160" s="157" t="s">
        <v>137</v>
      </c>
    </row>
    <row r="161" spans="1:65" s="14" customFormat="1">
      <c r="B161" s="163"/>
      <c r="D161" s="156" t="s">
        <v>141</v>
      </c>
      <c r="E161" s="164" t="s">
        <v>1</v>
      </c>
      <c r="F161" s="165" t="s">
        <v>142</v>
      </c>
      <c r="H161" s="166">
        <v>43.35</v>
      </c>
      <c r="L161" s="163"/>
      <c r="M161" s="167"/>
      <c r="N161" s="168"/>
      <c r="O161" s="168"/>
      <c r="P161" s="168"/>
      <c r="Q161" s="168"/>
      <c r="R161" s="168"/>
      <c r="S161" s="168"/>
      <c r="T161" s="169"/>
      <c r="AT161" s="164" t="s">
        <v>141</v>
      </c>
      <c r="AU161" s="164" t="s">
        <v>81</v>
      </c>
      <c r="AV161" s="14" t="s">
        <v>140</v>
      </c>
      <c r="AW161" s="14" t="s">
        <v>28</v>
      </c>
      <c r="AX161" s="14" t="s">
        <v>79</v>
      </c>
      <c r="AY161" s="164" t="s">
        <v>137</v>
      </c>
    </row>
    <row r="162" spans="1:65" s="2" customFormat="1" ht="21.75" customHeight="1">
      <c r="A162" s="30"/>
      <c r="B162" s="142"/>
      <c r="C162" s="287" t="s">
        <v>275</v>
      </c>
      <c r="D162" s="287" t="s">
        <v>181</v>
      </c>
      <c r="E162" s="288" t="s">
        <v>276</v>
      </c>
      <c r="F162" s="289" t="s">
        <v>277</v>
      </c>
      <c r="G162" s="290" t="s">
        <v>139</v>
      </c>
      <c r="H162" s="291">
        <v>47.685000000000002</v>
      </c>
      <c r="I162" s="292">
        <v>0</v>
      </c>
      <c r="J162" s="292">
        <f>ROUND(I162*H162,2)</f>
        <v>0</v>
      </c>
      <c r="K162" s="289" t="s">
        <v>144</v>
      </c>
      <c r="L162" s="189"/>
      <c r="M162" s="190" t="s">
        <v>1</v>
      </c>
      <c r="N162" s="191" t="s">
        <v>37</v>
      </c>
      <c r="O162" s="151">
        <v>0</v>
      </c>
      <c r="P162" s="151">
        <f>O162*H162</f>
        <v>0</v>
      </c>
      <c r="Q162" s="151">
        <v>4.4999999999999997E-3</v>
      </c>
      <c r="R162" s="151">
        <f>Q162*H162</f>
        <v>0.21458249999999998</v>
      </c>
      <c r="S162" s="151">
        <v>0</v>
      </c>
      <c r="T162" s="152">
        <f>S162*H162</f>
        <v>0</v>
      </c>
      <c r="U162" s="30"/>
      <c r="V162" s="30"/>
      <c r="W162" s="30"/>
      <c r="X162" s="30"/>
      <c r="Y162" s="30"/>
      <c r="Z162" s="30"/>
      <c r="AA162" s="30"/>
      <c r="AB162" s="30"/>
      <c r="AC162" s="30"/>
      <c r="AD162" s="30"/>
      <c r="AE162" s="30"/>
      <c r="AR162" s="153" t="s">
        <v>153</v>
      </c>
      <c r="AT162" s="153" t="s">
        <v>181</v>
      </c>
      <c r="AU162" s="153" t="s">
        <v>81</v>
      </c>
      <c r="AY162" s="18" t="s">
        <v>137</v>
      </c>
      <c r="BE162" s="154">
        <f>IF(N162="základní",J162,0)</f>
        <v>0</v>
      </c>
      <c r="BF162" s="154">
        <f>IF(N162="snížená",J162,0)</f>
        <v>0</v>
      </c>
      <c r="BG162" s="154">
        <f>IF(N162="zákl. přenesená",J162,0)</f>
        <v>0</v>
      </c>
      <c r="BH162" s="154">
        <f>IF(N162="sníž. přenesená",J162,0)</f>
        <v>0</v>
      </c>
      <c r="BI162" s="154">
        <f>IF(N162="nulová",J162,0)</f>
        <v>0</v>
      </c>
      <c r="BJ162" s="18" t="s">
        <v>79</v>
      </c>
      <c r="BK162" s="154">
        <f>ROUND(I162*H162,2)</f>
        <v>0</v>
      </c>
      <c r="BL162" s="18" t="s">
        <v>149</v>
      </c>
      <c r="BM162" s="153" t="s">
        <v>278</v>
      </c>
    </row>
    <row r="163" spans="1:65" s="13" customFormat="1">
      <c r="B163" s="155"/>
      <c r="D163" s="156" t="s">
        <v>141</v>
      </c>
      <c r="E163" s="157" t="s">
        <v>1</v>
      </c>
      <c r="F163" s="158" t="s">
        <v>279</v>
      </c>
      <c r="H163" s="159">
        <v>47.685000000000002</v>
      </c>
      <c r="L163" s="155"/>
      <c r="M163" s="160"/>
      <c r="N163" s="161"/>
      <c r="O163" s="161"/>
      <c r="P163" s="161"/>
      <c r="Q163" s="161"/>
      <c r="R163" s="161"/>
      <c r="S163" s="161"/>
      <c r="T163" s="162"/>
      <c r="AT163" s="157" t="s">
        <v>141</v>
      </c>
      <c r="AU163" s="157" t="s">
        <v>81</v>
      </c>
      <c r="AV163" s="13" t="s">
        <v>81</v>
      </c>
      <c r="AW163" s="13" t="s">
        <v>28</v>
      </c>
      <c r="AX163" s="13" t="s">
        <v>79</v>
      </c>
      <c r="AY163" s="157" t="s">
        <v>137</v>
      </c>
    </row>
    <row r="164" spans="1:65" s="2" customFormat="1" ht="21.75" customHeight="1">
      <c r="A164" s="30"/>
      <c r="B164" s="142"/>
      <c r="C164" s="281" t="s">
        <v>280</v>
      </c>
      <c r="D164" s="281" t="s">
        <v>138</v>
      </c>
      <c r="E164" s="282" t="s">
        <v>281</v>
      </c>
      <c r="F164" s="283" t="s">
        <v>282</v>
      </c>
      <c r="G164" s="284" t="s">
        <v>151</v>
      </c>
      <c r="H164" s="285">
        <v>52.04</v>
      </c>
      <c r="I164" s="286">
        <v>0</v>
      </c>
      <c r="J164" s="286">
        <f>ROUND(I164*H164,2)</f>
        <v>0</v>
      </c>
      <c r="K164" s="283" t="s">
        <v>144</v>
      </c>
      <c r="L164" s="31"/>
      <c r="M164" s="149" t="s">
        <v>1</v>
      </c>
      <c r="N164" s="150" t="s">
        <v>37</v>
      </c>
      <c r="O164" s="151">
        <v>0.16800000000000001</v>
      </c>
      <c r="P164" s="151">
        <f>O164*H164</f>
        <v>8.7427200000000003</v>
      </c>
      <c r="Q164" s="151">
        <v>2.0000000000000001E-4</v>
      </c>
      <c r="R164" s="151">
        <f>Q164*H164</f>
        <v>1.0408000000000001E-2</v>
      </c>
      <c r="S164" s="151">
        <v>0</v>
      </c>
      <c r="T164" s="152">
        <f>S164*H164</f>
        <v>0</v>
      </c>
      <c r="U164" s="30"/>
      <c r="V164" s="30"/>
      <c r="W164" s="30"/>
      <c r="X164" s="30"/>
      <c r="Y164" s="30"/>
      <c r="Z164" s="30"/>
      <c r="AA164" s="30"/>
      <c r="AB164" s="30"/>
      <c r="AC164" s="30"/>
      <c r="AD164" s="30"/>
      <c r="AE164" s="30"/>
      <c r="AR164" s="153" t="s">
        <v>149</v>
      </c>
      <c r="AT164" s="153" t="s">
        <v>138</v>
      </c>
      <c r="AU164" s="153" t="s">
        <v>81</v>
      </c>
      <c r="AY164" s="18" t="s">
        <v>137</v>
      </c>
      <c r="BE164" s="154">
        <f>IF(N164="základní",J164,0)</f>
        <v>0</v>
      </c>
      <c r="BF164" s="154">
        <f>IF(N164="snížená",J164,0)</f>
        <v>0</v>
      </c>
      <c r="BG164" s="154">
        <f>IF(N164="zákl. přenesená",J164,0)</f>
        <v>0</v>
      </c>
      <c r="BH164" s="154">
        <f>IF(N164="sníž. přenesená",J164,0)</f>
        <v>0</v>
      </c>
      <c r="BI164" s="154">
        <f>IF(N164="nulová",J164,0)</f>
        <v>0</v>
      </c>
      <c r="BJ164" s="18" t="s">
        <v>79</v>
      </c>
      <c r="BK164" s="154">
        <f>ROUND(I164*H164,2)</f>
        <v>0</v>
      </c>
      <c r="BL164" s="18" t="s">
        <v>149</v>
      </c>
      <c r="BM164" s="153" t="s">
        <v>283</v>
      </c>
    </row>
    <row r="165" spans="1:65" s="13" customFormat="1">
      <c r="B165" s="155"/>
      <c r="D165" s="156" t="s">
        <v>141</v>
      </c>
      <c r="E165" s="157" t="s">
        <v>1</v>
      </c>
      <c r="F165" s="158" t="s">
        <v>284</v>
      </c>
      <c r="H165" s="159">
        <v>7.6</v>
      </c>
      <c r="L165" s="155"/>
      <c r="M165" s="160"/>
      <c r="N165" s="161"/>
      <c r="O165" s="161"/>
      <c r="P165" s="161"/>
      <c r="Q165" s="161"/>
      <c r="R165" s="161"/>
      <c r="S165" s="161"/>
      <c r="T165" s="162"/>
      <c r="AT165" s="157" t="s">
        <v>141</v>
      </c>
      <c r="AU165" s="157" t="s">
        <v>81</v>
      </c>
      <c r="AV165" s="13" t="s">
        <v>81</v>
      </c>
      <c r="AW165" s="13" t="s">
        <v>28</v>
      </c>
      <c r="AX165" s="13" t="s">
        <v>72</v>
      </c>
      <c r="AY165" s="157" t="s">
        <v>137</v>
      </c>
    </row>
    <row r="166" spans="1:65" s="13" customFormat="1">
      <c r="B166" s="155"/>
      <c r="D166" s="156" t="s">
        <v>141</v>
      </c>
      <c r="E166" s="157" t="s">
        <v>1</v>
      </c>
      <c r="F166" s="158" t="s">
        <v>285</v>
      </c>
      <c r="H166" s="159">
        <v>27.8</v>
      </c>
      <c r="L166" s="155"/>
      <c r="M166" s="160"/>
      <c r="N166" s="161"/>
      <c r="O166" s="161"/>
      <c r="P166" s="161"/>
      <c r="Q166" s="161"/>
      <c r="R166" s="161"/>
      <c r="S166" s="161"/>
      <c r="T166" s="162"/>
      <c r="AT166" s="157" t="s">
        <v>141</v>
      </c>
      <c r="AU166" s="157" t="s">
        <v>81</v>
      </c>
      <c r="AV166" s="13" t="s">
        <v>81</v>
      </c>
      <c r="AW166" s="13" t="s">
        <v>28</v>
      </c>
      <c r="AX166" s="13" t="s">
        <v>72</v>
      </c>
      <c r="AY166" s="157" t="s">
        <v>137</v>
      </c>
    </row>
    <row r="167" spans="1:65" s="13" customFormat="1">
      <c r="B167" s="155"/>
      <c r="D167" s="156" t="s">
        <v>141</v>
      </c>
      <c r="E167" s="157" t="s">
        <v>1</v>
      </c>
      <c r="F167" s="158" t="s">
        <v>286</v>
      </c>
      <c r="H167" s="159">
        <v>16.64</v>
      </c>
      <c r="L167" s="155"/>
      <c r="M167" s="160"/>
      <c r="N167" s="161"/>
      <c r="O167" s="161"/>
      <c r="P167" s="161"/>
      <c r="Q167" s="161"/>
      <c r="R167" s="161"/>
      <c r="S167" s="161"/>
      <c r="T167" s="162"/>
      <c r="AT167" s="157" t="s">
        <v>141</v>
      </c>
      <c r="AU167" s="157" t="s">
        <v>81</v>
      </c>
      <c r="AV167" s="13" t="s">
        <v>81</v>
      </c>
      <c r="AW167" s="13" t="s">
        <v>28</v>
      </c>
      <c r="AX167" s="13" t="s">
        <v>72</v>
      </c>
      <c r="AY167" s="157" t="s">
        <v>137</v>
      </c>
    </row>
    <row r="168" spans="1:65" s="14" customFormat="1">
      <c r="B168" s="163"/>
      <c r="D168" s="156" t="s">
        <v>141</v>
      </c>
      <c r="E168" s="164" t="s">
        <v>1</v>
      </c>
      <c r="F168" s="165" t="s">
        <v>142</v>
      </c>
      <c r="H168" s="166">
        <v>52.04</v>
      </c>
      <c r="L168" s="163"/>
      <c r="M168" s="167"/>
      <c r="N168" s="168"/>
      <c r="O168" s="168"/>
      <c r="P168" s="168"/>
      <c r="Q168" s="168"/>
      <c r="R168" s="168"/>
      <c r="S168" s="168"/>
      <c r="T168" s="169"/>
      <c r="AT168" s="164" t="s">
        <v>141</v>
      </c>
      <c r="AU168" s="164" t="s">
        <v>81</v>
      </c>
      <c r="AV168" s="14" t="s">
        <v>140</v>
      </c>
      <c r="AW168" s="14" t="s">
        <v>28</v>
      </c>
      <c r="AX168" s="14" t="s">
        <v>79</v>
      </c>
      <c r="AY168" s="164" t="s">
        <v>137</v>
      </c>
    </row>
    <row r="169" spans="1:65" s="2" customFormat="1" ht="21.75" customHeight="1">
      <c r="A169" s="30"/>
      <c r="B169" s="142"/>
      <c r="C169" s="281" t="s">
        <v>287</v>
      </c>
      <c r="D169" s="281" t="s">
        <v>138</v>
      </c>
      <c r="E169" s="282" t="s">
        <v>288</v>
      </c>
      <c r="F169" s="283" t="s">
        <v>289</v>
      </c>
      <c r="G169" s="284" t="s">
        <v>147</v>
      </c>
      <c r="H169" s="285">
        <v>0.57799999999999996</v>
      </c>
      <c r="I169" s="286">
        <v>0</v>
      </c>
      <c r="J169" s="286">
        <f>ROUND(I169*H169,2)</f>
        <v>0</v>
      </c>
      <c r="K169" s="283" t="s">
        <v>144</v>
      </c>
      <c r="L169" s="31"/>
      <c r="M169" s="149" t="s">
        <v>1</v>
      </c>
      <c r="N169" s="150" t="s">
        <v>37</v>
      </c>
      <c r="O169" s="151">
        <v>1.1559999999999999</v>
      </c>
      <c r="P169" s="151">
        <f>O169*H169</f>
        <v>0.66816799999999987</v>
      </c>
      <c r="Q169" s="151">
        <v>0</v>
      </c>
      <c r="R169" s="151">
        <f>Q169*H169</f>
        <v>0</v>
      </c>
      <c r="S169" s="151">
        <v>0</v>
      </c>
      <c r="T169" s="152">
        <f>S169*H169</f>
        <v>0</v>
      </c>
      <c r="U169" s="30"/>
      <c r="V169" s="30"/>
      <c r="W169" s="30"/>
      <c r="X169" s="30"/>
      <c r="Y169" s="30"/>
      <c r="Z169" s="30"/>
      <c r="AA169" s="30"/>
      <c r="AB169" s="30"/>
      <c r="AC169" s="30"/>
      <c r="AD169" s="30"/>
      <c r="AE169" s="30"/>
      <c r="AR169" s="153" t="s">
        <v>149</v>
      </c>
      <c r="AT169" s="153" t="s">
        <v>138</v>
      </c>
      <c r="AU169" s="153" t="s">
        <v>81</v>
      </c>
      <c r="AY169" s="18" t="s">
        <v>137</v>
      </c>
      <c r="BE169" s="154">
        <f>IF(N169="základní",J169,0)</f>
        <v>0</v>
      </c>
      <c r="BF169" s="154">
        <f>IF(N169="snížená",J169,0)</f>
        <v>0</v>
      </c>
      <c r="BG169" s="154">
        <f>IF(N169="zákl. přenesená",J169,0)</f>
        <v>0</v>
      </c>
      <c r="BH169" s="154">
        <f>IF(N169="sníž. přenesená",J169,0)</f>
        <v>0</v>
      </c>
      <c r="BI169" s="154">
        <f>IF(N169="nulová",J169,0)</f>
        <v>0</v>
      </c>
      <c r="BJ169" s="18" t="s">
        <v>79</v>
      </c>
      <c r="BK169" s="154">
        <f>ROUND(I169*H169,2)</f>
        <v>0</v>
      </c>
      <c r="BL169" s="18" t="s">
        <v>149</v>
      </c>
      <c r="BM169" s="153" t="s">
        <v>290</v>
      </c>
    </row>
    <row r="170" spans="1:65" s="2" customFormat="1">
      <c r="A170" s="30"/>
      <c r="B170" s="31"/>
      <c r="C170" s="30"/>
      <c r="D170" s="156"/>
      <c r="E170" s="30"/>
      <c r="F170" s="176"/>
      <c r="G170" s="30"/>
      <c r="H170" s="30"/>
      <c r="I170" s="30"/>
      <c r="J170" s="30"/>
      <c r="K170" s="30"/>
      <c r="L170" s="31"/>
      <c r="M170" s="177"/>
      <c r="N170" s="178"/>
      <c r="O170" s="56"/>
      <c r="P170" s="56"/>
      <c r="Q170" s="56"/>
      <c r="R170" s="56"/>
      <c r="S170" s="56"/>
      <c r="T170" s="57"/>
      <c r="U170" s="30"/>
      <c r="V170" s="30"/>
      <c r="W170" s="30"/>
      <c r="X170" s="30"/>
      <c r="Y170" s="30"/>
      <c r="Z170" s="30"/>
      <c r="AA170" s="30"/>
      <c r="AB170" s="30"/>
      <c r="AC170" s="30"/>
      <c r="AD170" s="30"/>
      <c r="AE170" s="30"/>
      <c r="AT170" s="18" t="s">
        <v>152</v>
      </c>
      <c r="AU170" s="18" t="s">
        <v>81</v>
      </c>
    </row>
    <row r="171" spans="1:65" s="12" customFormat="1" ht="22.9" customHeight="1">
      <c r="B171" s="130"/>
      <c r="D171" s="131" t="s">
        <v>71</v>
      </c>
      <c r="E171" s="140" t="s">
        <v>293</v>
      </c>
      <c r="F171" s="140" t="s">
        <v>294</v>
      </c>
      <c r="J171" s="141">
        <f>BK171</f>
        <v>0</v>
      </c>
      <c r="L171" s="130"/>
      <c r="M171" s="134"/>
      <c r="N171" s="135"/>
      <c r="O171" s="135"/>
      <c r="P171" s="136">
        <f>SUM(P172:P179)</f>
        <v>9.0869999999999997</v>
      </c>
      <c r="Q171" s="135"/>
      <c r="R171" s="136">
        <f>SUM(R172:R179)</f>
        <v>1.9499999999999997E-3</v>
      </c>
      <c r="S171" s="135"/>
      <c r="T171" s="137">
        <f>SUM(T172:T179)</f>
        <v>0</v>
      </c>
      <c r="AR171" s="131" t="s">
        <v>81</v>
      </c>
      <c r="AT171" s="138" t="s">
        <v>71</v>
      </c>
      <c r="AU171" s="138" t="s">
        <v>79</v>
      </c>
      <c r="AY171" s="131" t="s">
        <v>137</v>
      </c>
      <c r="BK171" s="139">
        <f>SUM(BK172:BK179)</f>
        <v>0</v>
      </c>
    </row>
    <row r="172" spans="1:65" s="2" customFormat="1">
      <c r="A172" s="30"/>
      <c r="B172" s="31"/>
      <c r="C172" s="30"/>
      <c r="D172" s="156"/>
      <c r="E172" s="30"/>
      <c r="F172" s="176"/>
      <c r="G172" s="30"/>
      <c r="H172" s="30"/>
      <c r="I172" s="30"/>
      <c r="J172" s="30"/>
      <c r="K172" s="30"/>
      <c r="L172" s="31"/>
      <c r="M172" s="177"/>
      <c r="N172" s="178"/>
      <c r="O172" s="56"/>
      <c r="P172" s="56"/>
      <c r="Q172" s="56"/>
      <c r="R172" s="56"/>
      <c r="S172" s="56"/>
      <c r="T172" s="57"/>
      <c r="U172" s="30"/>
      <c r="V172" s="30"/>
      <c r="W172" s="30"/>
      <c r="X172" s="30"/>
      <c r="Y172" s="30"/>
      <c r="Z172" s="30"/>
      <c r="AA172" s="30"/>
      <c r="AB172" s="30"/>
      <c r="AC172" s="30"/>
      <c r="AD172" s="30"/>
      <c r="AE172" s="30"/>
      <c r="AT172" s="18" t="s">
        <v>152</v>
      </c>
      <c r="AU172" s="18" t="s">
        <v>81</v>
      </c>
    </row>
    <row r="173" spans="1:65" s="2" customFormat="1" ht="44.25" customHeight="1">
      <c r="A173" s="30"/>
      <c r="B173" s="142"/>
      <c r="C173" s="281" t="s">
        <v>295</v>
      </c>
      <c r="D173" s="281" t="s">
        <v>138</v>
      </c>
      <c r="E173" s="282" t="s">
        <v>296</v>
      </c>
      <c r="F173" s="283" t="s">
        <v>297</v>
      </c>
      <c r="G173" s="284" t="s">
        <v>150</v>
      </c>
      <c r="H173" s="285">
        <v>1</v>
      </c>
      <c r="I173" s="286">
        <v>0</v>
      </c>
      <c r="J173" s="286">
        <f>ROUND(I173*H173,2)</f>
        <v>0</v>
      </c>
      <c r="K173" s="283" t="s">
        <v>1</v>
      </c>
      <c r="L173" s="31"/>
      <c r="M173" s="149" t="s">
        <v>1</v>
      </c>
      <c r="N173" s="150" t="s">
        <v>37</v>
      </c>
      <c r="O173" s="151">
        <v>0.69899999999999995</v>
      </c>
      <c r="P173" s="151">
        <f>O173*H173</f>
        <v>0.69899999999999995</v>
      </c>
      <c r="Q173" s="151">
        <v>1.4999999999999999E-4</v>
      </c>
      <c r="R173" s="151">
        <f>Q173*H173</f>
        <v>1.4999999999999999E-4</v>
      </c>
      <c r="S173" s="151">
        <v>0</v>
      </c>
      <c r="T173" s="152">
        <f>S173*H173</f>
        <v>0</v>
      </c>
      <c r="U173" s="30"/>
      <c r="V173" s="30"/>
      <c r="W173" s="30"/>
      <c r="X173" s="30"/>
      <c r="Y173" s="30"/>
      <c r="Z173" s="30"/>
      <c r="AA173" s="30"/>
      <c r="AB173" s="30"/>
      <c r="AC173" s="30"/>
      <c r="AD173" s="30"/>
      <c r="AE173" s="30"/>
      <c r="AR173" s="153" t="s">
        <v>149</v>
      </c>
      <c r="AT173" s="153" t="s">
        <v>138</v>
      </c>
      <c r="AU173" s="153" t="s">
        <v>81</v>
      </c>
      <c r="AY173" s="18" t="s">
        <v>137</v>
      </c>
      <c r="BE173" s="154">
        <f>IF(N173="základní",J173,0)</f>
        <v>0</v>
      </c>
      <c r="BF173" s="154">
        <f>IF(N173="snížená",J173,0)</f>
        <v>0</v>
      </c>
      <c r="BG173" s="154">
        <f>IF(N173="zákl. přenesená",J173,0)</f>
        <v>0</v>
      </c>
      <c r="BH173" s="154">
        <f>IF(N173="sníž. přenesená",J173,0)</f>
        <v>0</v>
      </c>
      <c r="BI173" s="154">
        <f>IF(N173="nulová",J173,0)</f>
        <v>0</v>
      </c>
      <c r="BJ173" s="18" t="s">
        <v>79</v>
      </c>
      <c r="BK173" s="154">
        <f>ROUND(I173*H173,2)</f>
        <v>0</v>
      </c>
      <c r="BL173" s="18" t="s">
        <v>149</v>
      </c>
      <c r="BM173" s="153" t="s">
        <v>298</v>
      </c>
    </row>
    <row r="174" spans="1:65" s="2" customFormat="1" ht="48.75">
      <c r="A174" s="30"/>
      <c r="B174" s="31"/>
      <c r="C174" s="30"/>
      <c r="D174" s="156" t="s">
        <v>152</v>
      </c>
      <c r="E174" s="30"/>
      <c r="F174" s="176" t="s">
        <v>299</v>
      </c>
      <c r="G174" s="30"/>
      <c r="H174" s="30"/>
      <c r="I174" s="30"/>
      <c r="J174" s="30"/>
      <c r="K174" s="30"/>
      <c r="L174" s="31"/>
      <c r="M174" s="177"/>
      <c r="N174" s="178"/>
      <c r="O174" s="56"/>
      <c r="P174" s="56"/>
      <c r="Q174" s="56"/>
      <c r="R174" s="56"/>
      <c r="S174" s="56"/>
      <c r="T174" s="57"/>
      <c r="U174" s="30"/>
      <c r="V174" s="30"/>
      <c r="W174" s="30"/>
      <c r="X174" s="30"/>
      <c r="Y174" s="30"/>
      <c r="Z174" s="30"/>
      <c r="AA174" s="30"/>
      <c r="AB174" s="30"/>
      <c r="AC174" s="30"/>
      <c r="AD174" s="30"/>
      <c r="AE174" s="30"/>
      <c r="AT174" s="18" t="s">
        <v>152</v>
      </c>
      <c r="AU174" s="18" t="s">
        <v>81</v>
      </c>
    </row>
    <row r="175" spans="1:65" s="13" customFormat="1">
      <c r="B175" s="155"/>
      <c r="D175" s="156" t="s">
        <v>141</v>
      </c>
      <c r="E175" s="157" t="s">
        <v>1</v>
      </c>
      <c r="F175" s="158" t="s">
        <v>79</v>
      </c>
      <c r="H175" s="159">
        <v>1</v>
      </c>
      <c r="L175" s="155"/>
      <c r="M175" s="160"/>
      <c r="N175" s="161"/>
      <c r="O175" s="161"/>
      <c r="P175" s="161"/>
      <c r="Q175" s="161"/>
      <c r="R175" s="161"/>
      <c r="S175" s="161"/>
      <c r="T175" s="162"/>
      <c r="AT175" s="157" t="s">
        <v>141</v>
      </c>
      <c r="AU175" s="157" t="s">
        <v>81</v>
      </c>
      <c r="AV175" s="13" t="s">
        <v>81</v>
      </c>
      <c r="AW175" s="13" t="s">
        <v>28</v>
      </c>
      <c r="AX175" s="13" t="s">
        <v>79</v>
      </c>
      <c r="AY175" s="157" t="s">
        <v>137</v>
      </c>
    </row>
    <row r="176" spans="1:65" s="2" customFormat="1" ht="44.25" customHeight="1">
      <c r="A176" s="30"/>
      <c r="B176" s="142"/>
      <c r="C176" s="281" t="s">
        <v>300</v>
      </c>
      <c r="D176" s="281" t="s">
        <v>138</v>
      </c>
      <c r="E176" s="282" t="s">
        <v>301</v>
      </c>
      <c r="F176" s="283" t="s">
        <v>302</v>
      </c>
      <c r="G176" s="284" t="s">
        <v>150</v>
      </c>
      <c r="H176" s="285">
        <v>1</v>
      </c>
      <c r="I176" s="286">
        <v>0</v>
      </c>
      <c r="J176" s="286">
        <f>ROUND(I176*H176,2)</f>
        <v>0</v>
      </c>
      <c r="K176" s="283" t="s">
        <v>1</v>
      </c>
      <c r="L176" s="31"/>
      <c r="M176" s="149" t="s">
        <v>1</v>
      </c>
      <c r="N176" s="150" t="s">
        <v>37</v>
      </c>
      <c r="O176" s="151">
        <v>0.69899999999999995</v>
      </c>
      <c r="P176" s="151">
        <f>O176*H176</f>
        <v>0.69899999999999995</v>
      </c>
      <c r="Q176" s="151">
        <v>1.4999999999999999E-4</v>
      </c>
      <c r="R176" s="151">
        <f>Q176*H176</f>
        <v>1.4999999999999999E-4</v>
      </c>
      <c r="S176" s="151">
        <v>0</v>
      </c>
      <c r="T176" s="152">
        <f>S176*H176</f>
        <v>0</v>
      </c>
      <c r="U176" s="30"/>
      <c r="V176" s="30"/>
      <c r="W176" s="30"/>
      <c r="X176" s="30"/>
      <c r="Y176" s="30"/>
      <c r="Z176" s="30"/>
      <c r="AA176" s="30"/>
      <c r="AB176" s="30"/>
      <c r="AC176" s="30"/>
      <c r="AD176" s="30"/>
      <c r="AE176" s="30"/>
      <c r="AR176" s="153" t="s">
        <v>149</v>
      </c>
      <c r="AT176" s="153" t="s">
        <v>138</v>
      </c>
      <c r="AU176" s="153" t="s">
        <v>81</v>
      </c>
      <c r="AY176" s="18" t="s">
        <v>137</v>
      </c>
      <c r="BE176" s="154">
        <f>IF(N176="základní",J176,0)</f>
        <v>0</v>
      </c>
      <c r="BF176" s="154">
        <f>IF(N176="snížená",J176,0)</f>
        <v>0</v>
      </c>
      <c r="BG176" s="154">
        <f>IF(N176="zákl. přenesená",J176,0)</f>
        <v>0</v>
      </c>
      <c r="BH176" s="154">
        <f>IF(N176="sníž. přenesená",J176,0)</f>
        <v>0</v>
      </c>
      <c r="BI176" s="154">
        <f>IF(N176="nulová",J176,0)</f>
        <v>0</v>
      </c>
      <c r="BJ176" s="18" t="s">
        <v>79</v>
      </c>
      <c r="BK176" s="154">
        <f>ROUND(I176*H176,2)</f>
        <v>0</v>
      </c>
      <c r="BL176" s="18" t="s">
        <v>149</v>
      </c>
      <c r="BM176" s="153" t="s">
        <v>303</v>
      </c>
    </row>
    <row r="177" spans="1:65" s="13" customFormat="1">
      <c r="B177" s="155"/>
      <c r="D177" s="156" t="s">
        <v>141</v>
      </c>
      <c r="E177" s="157" t="s">
        <v>1</v>
      </c>
      <c r="F177" s="158" t="s">
        <v>304</v>
      </c>
      <c r="H177" s="159">
        <v>1</v>
      </c>
      <c r="L177" s="155"/>
      <c r="M177" s="160"/>
      <c r="N177" s="161"/>
      <c r="O177" s="161"/>
      <c r="P177" s="161"/>
      <c r="Q177" s="161"/>
      <c r="R177" s="161"/>
      <c r="S177" s="161"/>
      <c r="T177" s="162"/>
      <c r="AT177" s="157" t="s">
        <v>141</v>
      </c>
      <c r="AU177" s="157" t="s">
        <v>81</v>
      </c>
      <c r="AV177" s="13" t="s">
        <v>81</v>
      </c>
      <c r="AW177" s="13" t="s">
        <v>28</v>
      </c>
      <c r="AX177" s="13" t="s">
        <v>79</v>
      </c>
      <c r="AY177" s="157" t="s">
        <v>137</v>
      </c>
    </row>
    <row r="178" spans="1:65" s="2" customFormat="1" ht="33" customHeight="1">
      <c r="A178" s="30"/>
      <c r="B178" s="142"/>
      <c r="C178" s="281" t="s">
        <v>305</v>
      </c>
      <c r="D178" s="281" t="s">
        <v>138</v>
      </c>
      <c r="E178" s="282" t="s">
        <v>306</v>
      </c>
      <c r="F178" s="283" t="s">
        <v>307</v>
      </c>
      <c r="G178" s="284" t="s">
        <v>151</v>
      </c>
      <c r="H178" s="285">
        <v>11</v>
      </c>
      <c r="I178" s="286">
        <v>0</v>
      </c>
      <c r="J178" s="286">
        <f>ROUND(I178*H178,2)</f>
        <v>0</v>
      </c>
      <c r="K178" s="283" t="s">
        <v>1</v>
      </c>
      <c r="L178" s="31"/>
      <c r="M178" s="149" t="s">
        <v>1</v>
      </c>
      <c r="N178" s="150" t="s">
        <v>37</v>
      </c>
      <c r="O178" s="151">
        <v>0.69899999999999995</v>
      </c>
      <c r="P178" s="151">
        <f>O178*H178</f>
        <v>7.6889999999999992</v>
      </c>
      <c r="Q178" s="151">
        <v>1.4999999999999999E-4</v>
      </c>
      <c r="R178" s="151">
        <f>Q178*H178</f>
        <v>1.6499999999999998E-3</v>
      </c>
      <c r="S178" s="151">
        <v>0</v>
      </c>
      <c r="T178" s="152">
        <f>S178*H178</f>
        <v>0</v>
      </c>
      <c r="U178" s="30"/>
      <c r="V178" s="30"/>
      <c r="W178" s="30"/>
      <c r="X178" s="30"/>
      <c r="Y178" s="30"/>
      <c r="Z178" s="30"/>
      <c r="AA178" s="30"/>
      <c r="AB178" s="30"/>
      <c r="AC178" s="30"/>
      <c r="AD178" s="30"/>
      <c r="AE178" s="30"/>
      <c r="AR178" s="153" t="s">
        <v>149</v>
      </c>
      <c r="AT178" s="153" t="s">
        <v>138</v>
      </c>
      <c r="AU178" s="153" t="s">
        <v>81</v>
      </c>
      <c r="AY178" s="18" t="s">
        <v>137</v>
      </c>
      <c r="BE178" s="154">
        <f>IF(N178="základní",J178,0)</f>
        <v>0</v>
      </c>
      <c r="BF178" s="154">
        <f>IF(N178="snížená",J178,0)</f>
        <v>0</v>
      </c>
      <c r="BG178" s="154">
        <f>IF(N178="zákl. přenesená",J178,0)</f>
        <v>0</v>
      </c>
      <c r="BH178" s="154">
        <f>IF(N178="sníž. přenesená",J178,0)</f>
        <v>0</v>
      </c>
      <c r="BI178" s="154">
        <f>IF(N178="nulová",J178,0)</f>
        <v>0</v>
      </c>
      <c r="BJ178" s="18" t="s">
        <v>79</v>
      </c>
      <c r="BK178" s="154">
        <f>ROUND(I178*H178,2)</f>
        <v>0</v>
      </c>
      <c r="BL178" s="18" t="s">
        <v>149</v>
      </c>
      <c r="BM178" s="153" t="s">
        <v>308</v>
      </c>
    </row>
    <row r="179" spans="1:65" s="13" customFormat="1">
      <c r="B179" s="155"/>
      <c r="D179" s="156" t="s">
        <v>141</v>
      </c>
      <c r="E179" s="157" t="s">
        <v>1</v>
      </c>
      <c r="F179" s="158" t="s">
        <v>309</v>
      </c>
      <c r="H179" s="159">
        <v>11</v>
      </c>
      <c r="L179" s="155"/>
      <c r="M179" s="160"/>
      <c r="N179" s="161"/>
      <c r="O179" s="161"/>
      <c r="P179" s="161"/>
      <c r="Q179" s="161"/>
      <c r="R179" s="161"/>
      <c r="S179" s="161"/>
      <c r="T179" s="162"/>
      <c r="AT179" s="157" t="s">
        <v>141</v>
      </c>
      <c r="AU179" s="157" t="s">
        <v>81</v>
      </c>
      <c r="AV179" s="13" t="s">
        <v>81</v>
      </c>
      <c r="AW179" s="13" t="s">
        <v>28</v>
      </c>
      <c r="AX179" s="13" t="s">
        <v>79</v>
      </c>
      <c r="AY179" s="157" t="s">
        <v>137</v>
      </c>
    </row>
    <row r="180" spans="1:65" s="12" customFormat="1" ht="22.9" customHeight="1">
      <c r="B180" s="130"/>
      <c r="D180" s="131" t="s">
        <v>71</v>
      </c>
      <c r="E180" s="140" t="s">
        <v>310</v>
      </c>
      <c r="F180" s="140" t="s">
        <v>311</v>
      </c>
      <c r="J180" s="141">
        <f>BK180</f>
        <v>0</v>
      </c>
      <c r="L180" s="130"/>
      <c r="M180" s="134"/>
      <c r="N180" s="135"/>
      <c r="O180" s="135"/>
      <c r="P180" s="136">
        <f>SUM(P181:P195)</f>
        <v>82.661999999999992</v>
      </c>
      <c r="Q180" s="135"/>
      <c r="R180" s="136">
        <f>SUM(R181:R195)</f>
        <v>0</v>
      </c>
      <c r="S180" s="135"/>
      <c r="T180" s="137">
        <f>SUM(T181:T195)</f>
        <v>0</v>
      </c>
      <c r="AR180" s="131" t="s">
        <v>81</v>
      </c>
      <c r="AT180" s="138" t="s">
        <v>71</v>
      </c>
      <c r="AU180" s="138" t="s">
        <v>79</v>
      </c>
      <c r="AY180" s="131" t="s">
        <v>137</v>
      </c>
      <c r="BK180" s="139">
        <f>SUM(BK181:BK195)</f>
        <v>0</v>
      </c>
    </row>
    <row r="181" spans="1:65" s="2" customFormat="1" ht="33" customHeight="1">
      <c r="A181" s="30"/>
      <c r="B181" s="142"/>
      <c r="C181" s="281" t="s">
        <v>312</v>
      </c>
      <c r="D181" s="281" t="s">
        <v>138</v>
      </c>
      <c r="E181" s="282" t="s">
        <v>313</v>
      </c>
      <c r="F181" s="283" t="s">
        <v>314</v>
      </c>
      <c r="G181" s="284" t="s">
        <v>139</v>
      </c>
      <c r="H181" s="285">
        <v>111.25</v>
      </c>
      <c r="I181" s="286">
        <v>0</v>
      </c>
      <c r="J181" s="286">
        <f>ROUND(I181*H181,2)</f>
        <v>0</v>
      </c>
      <c r="K181" s="283" t="s">
        <v>1</v>
      </c>
      <c r="L181" s="31"/>
      <c r="M181" s="149" t="s">
        <v>1</v>
      </c>
      <c r="N181" s="150" t="s">
        <v>37</v>
      </c>
      <c r="O181" s="151">
        <v>0.59899999999999998</v>
      </c>
      <c r="P181" s="151">
        <f>O181*H181</f>
        <v>66.638750000000002</v>
      </c>
      <c r="Q181" s="151">
        <v>0</v>
      </c>
      <c r="R181" s="151">
        <f>Q181*H181</f>
        <v>0</v>
      </c>
      <c r="S181" s="151">
        <v>0</v>
      </c>
      <c r="T181" s="152">
        <f>S181*H181</f>
        <v>0</v>
      </c>
      <c r="U181" s="30"/>
      <c r="V181" s="30"/>
      <c r="W181" s="30"/>
      <c r="X181" s="30"/>
      <c r="Y181" s="30"/>
      <c r="Z181" s="30"/>
      <c r="AA181" s="30"/>
      <c r="AB181" s="30"/>
      <c r="AC181" s="30"/>
      <c r="AD181" s="30"/>
      <c r="AE181" s="30"/>
      <c r="AR181" s="153" t="s">
        <v>149</v>
      </c>
      <c r="AT181" s="153" t="s">
        <v>138</v>
      </c>
      <c r="AU181" s="153" t="s">
        <v>81</v>
      </c>
      <c r="AY181" s="18" t="s">
        <v>137</v>
      </c>
      <c r="BE181" s="154">
        <f>IF(N181="základní",J181,0)</f>
        <v>0</v>
      </c>
      <c r="BF181" s="154">
        <f>IF(N181="snížená",J181,0)</f>
        <v>0</v>
      </c>
      <c r="BG181" s="154">
        <f>IF(N181="zákl. přenesená",J181,0)</f>
        <v>0</v>
      </c>
      <c r="BH181" s="154">
        <f>IF(N181="sníž. přenesená",J181,0)</f>
        <v>0</v>
      </c>
      <c r="BI181" s="154">
        <f>IF(N181="nulová",J181,0)</f>
        <v>0</v>
      </c>
      <c r="BJ181" s="18" t="s">
        <v>79</v>
      </c>
      <c r="BK181" s="154">
        <f>ROUND(I181*H181,2)</f>
        <v>0</v>
      </c>
      <c r="BL181" s="18" t="s">
        <v>149</v>
      </c>
      <c r="BM181" s="153" t="s">
        <v>315</v>
      </c>
    </row>
    <row r="182" spans="1:65" s="2" customFormat="1" ht="29.25">
      <c r="A182" s="30"/>
      <c r="B182" s="31"/>
      <c r="C182" s="30"/>
      <c r="D182" s="156" t="s">
        <v>152</v>
      </c>
      <c r="E182" s="30"/>
      <c r="F182" s="176" t="s">
        <v>316</v>
      </c>
      <c r="G182" s="30"/>
      <c r="H182" s="30"/>
      <c r="I182" s="30"/>
      <c r="J182" s="30"/>
      <c r="K182" s="30"/>
      <c r="L182" s="31"/>
      <c r="M182" s="177"/>
      <c r="N182" s="178"/>
      <c r="O182" s="56"/>
      <c r="P182" s="56"/>
      <c r="Q182" s="56"/>
      <c r="R182" s="56"/>
      <c r="S182" s="56"/>
      <c r="T182" s="57"/>
      <c r="U182" s="30"/>
      <c r="V182" s="30"/>
      <c r="W182" s="30"/>
      <c r="X182" s="30"/>
      <c r="Y182" s="30"/>
      <c r="Z182" s="30"/>
      <c r="AA182" s="30"/>
      <c r="AB182" s="30"/>
      <c r="AC182" s="30"/>
      <c r="AD182" s="30"/>
      <c r="AE182" s="30"/>
      <c r="AT182" s="18" t="s">
        <v>152</v>
      </c>
      <c r="AU182" s="18" t="s">
        <v>81</v>
      </c>
    </row>
    <row r="183" spans="1:65" s="15" customFormat="1">
      <c r="B183" s="170"/>
      <c r="D183" s="156" t="s">
        <v>141</v>
      </c>
      <c r="E183" s="171" t="s">
        <v>1</v>
      </c>
      <c r="F183" s="172" t="s">
        <v>317</v>
      </c>
      <c r="H183" s="171" t="s">
        <v>1</v>
      </c>
      <c r="L183" s="170"/>
      <c r="M183" s="173"/>
      <c r="N183" s="174"/>
      <c r="O183" s="174"/>
      <c r="P183" s="174"/>
      <c r="Q183" s="174"/>
      <c r="R183" s="174"/>
      <c r="S183" s="174"/>
      <c r="T183" s="175"/>
      <c r="AT183" s="171" t="s">
        <v>141</v>
      </c>
      <c r="AU183" s="171" t="s">
        <v>81</v>
      </c>
      <c r="AV183" s="15" t="s">
        <v>79</v>
      </c>
      <c r="AW183" s="15" t="s">
        <v>28</v>
      </c>
      <c r="AX183" s="15" t="s">
        <v>72</v>
      </c>
      <c r="AY183" s="171" t="s">
        <v>137</v>
      </c>
    </row>
    <row r="184" spans="1:65" s="13" customFormat="1">
      <c r="B184" s="155"/>
      <c r="D184" s="156" t="s">
        <v>141</v>
      </c>
      <c r="E184" s="157" t="s">
        <v>1</v>
      </c>
      <c r="F184" s="158" t="s">
        <v>318</v>
      </c>
      <c r="H184" s="159">
        <v>111.25</v>
      </c>
      <c r="L184" s="155"/>
      <c r="M184" s="160"/>
      <c r="N184" s="161"/>
      <c r="O184" s="161"/>
      <c r="P184" s="161"/>
      <c r="Q184" s="161"/>
      <c r="R184" s="161"/>
      <c r="S184" s="161"/>
      <c r="T184" s="162"/>
      <c r="AT184" s="157" t="s">
        <v>141</v>
      </c>
      <c r="AU184" s="157" t="s">
        <v>81</v>
      </c>
      <c r="AV184" s="13" t="s">
        <v>81</v>
      </c>
      <c r="AW184" s="13" t="s">
        <v>28</v>
      </c>
      <c r="AX184" s="13" t="s">
        <v>72</v>
      </c>
      <c r="AY184" s="157" t="s">
        <v>137</v>
      </c>
    </row>
    <row r="185" spans="1:65" s="14" customFormat="1">
      <c r="B185" s="163"/>
      <c r="D185" s="156" t="s">
        <v>141</v>
      </c>
      <c r="E185" s="164" t="s">
        <v>1</v>
      </c>
      <c r="F185" s="165" t="s">
        <v>142</v>
      </c>
      <c r="H185" s="166">
        <v>111.25</v>
      </c>
      <c r="L185" s="163"/>
      <c r="M185" s="167"/>
      <c r="N185" s="168"/>
      <c r="O185" s="168"/>
      <c r="P185" s="168"/>
      <c r="Q185" s="168"/>
      <c r="R185" s="168"/>
      <c r="S185" s="168"/>
      <c r="T185" s="169"/>
      <c r="AT185" s="164" t="s">
        <v>141</v>
      </c>
      <c r="AU185" s="164" t="s">
        <v>81</v>
      </c>
      <c r="AV185" s="14" t="s">
        <v>140</v>
      </c>
      <c r="AW185" s="14" t="s">
        <v>28</v>
      </c>
      <c r="AX185" s="14" t="s">
        <v>79</v>
      </c>
      <c r="AY185" s="164" t="s">
        <v>137</v>
      </c>
    </row>
    <row r="186" spans="1:65" s="2" customFormat="1" ht="33" customHeight="1">
      <c r="A186" s="30"/>
      <c r="B186" s="142"/>
      <c r="C186" s="281" t="s">
        <v>319</v>
      </c>
      <c r="D186" s="281" t="s">
        <v>138</v>
      </c>
      <c r="E186" s="282" t="s">
        <v>320</v>
      </c>
      <c r="F186" s="283" t="s">
        <v>321</v>
      </c>
      <c r="G186" s="284" t="s">
        <v>139</v>
      </c>
      <c r="H186" s="285">
        <v>23.6</v>
      </c>
      <c r="I186" s="286">
        <v>0</v>
      </c>
      <c r="J186" s="286">
        <f>ROUND(I186*H186,2)</f>
        <v>0</v>
      </c>
      <c r="K186" s="283" t="s">
        <v>1</v>
      </c>
      <c r="L186" s="31"/>
      <c r="M186" s="149" t="s">
        <v>1</v>
      </c>
      <c r="N186" s="150" t="s">
        <v>37</v>
      </c>
      <c r="O186" s="151">
        <v>0.59899999999999998</v>
      </c>
      <c r="P186" s="151">
        <f>O186*H186</f>
        <v>14.1364</v>
      </c>
      <c r="Q186" s="151">
        <v>0</v>
      </c>
      <c r="R186" s="151">
        <f>Q186*H186</f>
        <v>0</v>
      </c>
      <c r="S186" s="151">
        <v>0</v>
      </c>
      <c r="T186" s="152">
        <f>S186*H186</f>
        <v>0</v>
      </c>
      <c r="U186" s="30"/>
      <c r="V186" s="30"/>
      <c r="W186" s="30"/>
      <c r="X186" s="30"/>
      <c r="Y186" s="30"/>
      <c r="Z186" s="30"/>
      <c r="AA186" s="30"/>
      <c r="AB186" s="30"/>
      <c r="AC186" s="30"/>
      <c r="AD186" s="30"/>
      <c r="AE186" s="30"/>
      <c r="AR186" s="153" t="s">
        <v>149</v>
      </c>
      <c r="AT186" s="153" t="s">
        <v>138</v>
      </c>
      <c r="AU186" s="153" t="s">
        <v>81</v>
      </c>
      <c r="AY186" s="18" t="s">
        <v>137</v>
      </c>
      <c r="BE186" s="154">
        <f>IF(N186="základní",J186,0)</f>
        <v>0</v>
      </c>
      <c r="BF186" s="154">
        <f>IF(N186="snížená",J186,0)</f>
        <v>0</v>
      </c>
      <c r="BG186" s="154">
        <f>IF(N186="zákl. přenesená",J186,0)</f>
        <v>0</v>
      </c>
      <c r="BH186" s="154">
        <f>IF(N186="sníž. přenesená",J186,0)</f>
        <v>0</v>
      </c>
      <c r="BI186" s="154">
        <f>IF(N186="nulová",J186,0)</f>
        <v>0</v>
      </c>
      <c r="BJ186" s="18" t="s">
        <v>79</v>
      </c>
      <c r="BK186" s="154">
        <f>ROUND(I186*H186,2)</f>
        <v>0</v>
      </c>
      <c r="BL186" s="18" t="s">
        <v>149</v>
      </c>
      <c r="BM186" s="153" t="s">
        <v>322</v>
      </c>
    </row>
    <row r="187" spans="1:65" s="2" customFormat="1" ht="29.25">
      <c r="A187" s="30"/>
      <c r="B187" s="31"/>
      <c r="C187" s="30"/>
      <c r="D187" s="156" t="s">
        <v>152</v>
      </c>
      <c r="E187" s="30"/>
      <c r="F187" s="176" t="s">
        <v>323</v>
      </c>
      <c r="G187" s="30"/>
      <c r="H187" s="30"/>
      <c r="I187" s="30"/>
      <c r="J187" s="30"/>
      <c r="K187" s="30"/>
      <c r="L187" s="31"/>
      <c r="M187" s="177"/>
      <c r="N187" s="178"/>
      <c r="O187" s="56"/>
      <c r="P187" s="56"/>
      <c r="Q187" s="56"/>
      <c r="R187" s="56"/>
      <c r="S187" s="56"/>
      <c r="T187" s="57"/>
      <c r="U187" s="30"/>
      <c r="V187" s="30"/>
      <c r="W187" s="30"/>
      <c r="X187" s="30"/>
      <c r="Y187" s="30"/>
      <c r="Z187" s="30"/>
      <c r="AA187" s="30"/>
      <c r="AB187" s="30"/>
      <c r="AC187" s="30"/>
      <c r="AD187" s="30"/>
      <c r="AE187" s="30"/>
      <c r="AT187" s="18" t="s">
        <v>152</v>
      </c>
      <c r="AU187" s="18" t="s">
        <v>81</v>
      </c>
    </row>
    <row r="188" spans="1:65" s="15" customFormat="1">
      <c r="B188" s="170"/>
      <c r="D188" s="156" t="s">
        <v>141</v>
      </c>
      <c r="E188" s="171" t="s">
        <v>1</v>
      </c>
      <c r="F188" s="172" t="s">
        <v>317</v>
      </c>
      <c r="H188" s="171" t="s">
        <v>1</v>
      </c>
      <c r="L188" s="170"/>
      <c r="M188" s="173"/>
      <c r="N188" s="174"/>
      <c r="O188" s="174"/>
      <c r="P188" s="174"/>
      <c r="Q188" s="174"/>
      <c r="R188" s="174"/>
      <c r="S188" s="174"/>
      <c r="T188" s="175"/>
      <c r="AT188" s="171" t="s">
        <v>141</v>
      </c>
      <c r="AU188" s="171" t="s">
        <v>81</v>
      </c>
      <c r="AV188" s="15" t="s">
        <v>79</v>
      </c>
      <c r="AW188" s="15" t="s">
        <v>28</v>
      </c>
      <c r="AX188" s="15" t="s">
        <v>72</v>
      </c>
      <c r="AY188" s="171" t="s">
        <v>137</v>
      </c>
    </row>
    <row r="189" spans="1:65" s="13" customFormat="1">
      <c r="B189" s="155"/>
      <c r="D189" s="156" t="s">
        <v>141</v>
      </c>
      <c r="E189" s="157" t="s">
        <v>1</v>
      </c>
      <c r="F189" s="158" t="s">
        <v>324</v>
      </c>
      <c r="H189" s="159">
        <v>23.6</v>
      </c>
      <c r="L189" s="155"/>
      <c r="M189" s="160"/>
      <c r="N189" s="161"/>
      <c r="O189" s="161"/>
      <c r="P189" s="161"/>
      <c r="Q189" s="161"/>
      <c r="R189" s="161"/>
      <c r="S189" s="161"/>
      <c r="T189" s="162"/>
      <c r="AT189" s="157" t="s">
        <v>141</v>
      </c>
      <c r="AU189" s="157" t="s">
        <v>81</v>
      </c>
      <c r="AV189" s="13" t="s">
        <v>81</v>
      </c>
      <c r="AW189" s="13" t="s">
        <v>28</v>
      </c>
      <c r="AX189" s="13" t="s">
        <v>72</v>
      </c>
      <c r="AY189" s="157" t="s">
        <v>137</v>
      </c>
    </row>
    <row r="190" spans="1:65" s="14" customFormat="1">
      <c r="B190" s="163"/>
      <c r="D190" s="156" t="s">
        <v>141</v>
      </c>
      <c r="E190" s="164" t="s">
        <v>1</v>
      </c>
      <c r="F190" s="165" t="s">
        <v>142</v>
      </c>
      <c r="H190" s="166">
        <v>23.6</v>
      </c>
      <c r="L190" s="163"/>
      <c r="M190" s="167"/>
      <c r="N190" s="168"/>
      <c r="O190" s="168"/>
      <c r="P190" s="168"/>
      <c r="Q190" s="168"/>
      <c r="R190" s="168"/>
      <c r="S190" s="168"/>
      <c r="T190" s="169"/>
      <c r="AT190" s="164" t="s">
        <v>141</v>
      </c>
      <c r="AU190" s="164" t="s">
        <v>81</v>
      </c>
      <c r="AV190" s="14" t="s">
        <v>140</v>
      </c>
      <c r="AW190" s="14" t="s">
        <v>28</v>
      </c>
      <c r="AX190" s="14" t="s">
        <v>79</v>
      </c>
      <c r="AY190" s="164" t="s">
        <v>137</v>
      </c>
    </row>
    <row r="191" spans="1:65" s="2" customFormat="1" ht="33" customHeight="1">
      <c r="A191" s="30"/>
      <c r="B191" s="142"/>
      <c r="C191" s="281" t="s">
        <v>325</v>
      </c>
      <c r="D191" s="281" t="s">
        <v>138</v>
      </c>
      <c r="E191" s="282" t="s">
        <v>326</v>
      </c>
      <c r="F191" s="283" t="s">
        <v>327</v>
      </c>
      <c r="G191" s="284" t="s">
        <v>139</v>
      </c>
      <c r="H191" s="285">
        <v>3.15</v>
      </c>
      <c r="I191" s="286">
        <v>0</v>
      </c>
      <c r="J191" s="286">
        <f>ROUND(I191*H191,2)</f>
        <v>0</v>
      </c>
      <c r="K191" s="283" t="s">
        <v>1</v>
      </c>
      <c r="L191" s="31"/>
      <c r="M191" s="149" t="s">
        <v>1</v>
      </c>
      <c r="N191" s="150" t="s">
        <v>37</v>
      </c>
      <c r="O191" s="151">
        <v>0.59899999999999998</v>
      </c>
      <c r="P191" s="151">
        <f>O191*H191</f>
        <v>1.8868499999999999</v>
      </c>
      <c r="Q191" s="151">
        <v>0</v>
      </c>
      <c r="R191" s="151">
        <f>Q191*H191</f>
        <v>0</v>
      </c>
      <c r="S191" s="151">
        <v>0</v>
      </c>
      <c r="T191" s="152">
        <f>S191*H191</f>
        <v>0</v>
      </c>
      <c r="U191" s="30"/>
      <c r="V191" s="30"/>
      <c r="W191" s="30"/>
      <c r="X191" s="30"/>
      <c r="Y191" s="30"/>
      <c r="Z191" s="30"/>
      <c r="AA191" s="30"/>
      <c r="AB191" s="30"/>
      <c r="AC191" s="30"/>
      <c r="AD191" s="30"/>
      <c r="AE191" s="30"/>
      <c r="AR191" s="153" t="s">
        <v>149</v>
      </c>
      <c r="AT191" s="153" t="s">
        <v>138</v>
      </c>
      <c r="AU191" s="153" t="s">
        <v>81</v>
      </c>
      <c r="AY191" s="18" t="s">
        <v>137</v>
      </c>
      <c r="BE191" s="154">
        <f>IF(N191="základní",J191,0)</f>
        <v>0</v>
      </c>
      <c r="BF191" s="154">
        <f>IF(N191="snížená",J191,0)</f>
        <v>0</v>
      </c>
      <c r="BG191" s="154">
        <f>IF(N191="zákl. přenesená",J191,0)</f>
        <v>0</v>
      </c>
      <c r="BH191" s="154">
        <f>IF(N191="sníž. přenesená",J191,0)</f>
        <v>0</v>
      </c>
      <c r="BI191" s="154">
        <f>IF(N191="nulová",J191,0)</f>
        <v>0</v>
      </c>
      <c r="BJ191" s="18" t="s">
        <v>79</v>
      </c>
      <c r="BK191" s="154">
        <f>ROUND(I191*H191,2)</f>
        <v>0</v>
      </c>
      <c r="BL191" s="18" t="s">
        <v>149</v>
      </c>
      <c r="BM191" s="153" t="s">
        <v>328</v>
      </c>
    </row>
    <row r="192" spans="1:65" s="2" customFormat="1" ht="175.5">
      <c r="A192" s="30"/>
      <c r="B192" s="31"/>
      <c r="C192" s="30"/>
      <c r="D192" s="156" t="s">
        <v>152</v>
      </c>
      <c r="E192" s="30"/>
      <c r="F192" s="176" t="s">
        <v>329</v>
      </c>
      <c r="G192" s="30"/>
      <c r="H192" s="30"/>
      <c r="I192" s="30"/>
      <c r="J192" s="30"/>
      <c r="K192" s="30"/>
      <c r="L192" s="31"/>
      <c r="M192" s="177"/>
      <c r="N192" s="178"/>
      <c r="O192" s="56"/>
      <c r="P192" s="56"/>
      <c r="Q192" s="56"/>
      <c r="R192" s="56"/>
      <c r="S192" s="56"/>
      <c r="T192" s="57"/>
      <c r="U192" s="30"/>
      <c r="V192" s="30"/>
      <c r="W192" s="30"/>
      <c r="X192" s="30"/>
      <c r="Y192" s="30"/>
      <c r="Z192" s="30"/>
      <c r="AA192" s="30"/>
      <c r="AB192" s="30"/>
      <c r="AC192" s="30"/>
      <c r="AD192" s="30"/>
      <c r="AE192" s="30"/>
      <c r="AT192" s="18" t="s">
        <v>152</v>
      </c>
      <c r="AU192" s="18" t="s">
        <v>81</v>
      </c>
    </row>
    <row r="193" spans="1:65" s="15" customFormat="1">
      <c r="B193" s="170"/>
      <c r="D193" s="156" t="s">
        <v>141</v>
      </c>
      <c r="E193" s="171" t="s">
        <v>1</v>
      </c>
      <c r="F193" s="172" t="s">
        <v>317</v>
      </c>
      <c r="H193" s="171" t="s">
        <v>1</v>
      </c>
      <c r="L193" s="170"/>
      <c r="M193" s="173"/>
      <c r="N193" s="174"/>
      <c r="O193" s="174"/>
      <c r="P193" s="174"/>
      <c r="Q193" s="174"/>
      <c r="R193" s="174"/>
      <c r="S193" s="174"/>
      <c r="T193" s="175"/>
      <c r="AT193" s="171" t="s">
        <v>141</v>
      </c>
      <c r="AU193" s="171" t="s">
        <v>81</v>
      </c>
      <c r="AV193" s="15" t="s">
        <v>79</v>
      </c>
      <c r="AW193" s="15" t="s">
        <v>28</v>
      </c>
      <c r="AX193" s="15" t="s">
        <v>72</v>
      </c>
      <c r="AY193" s="171" t="s">
        <v>137</v>
      </c>
    </row>
    <row r="194" spans="1:65" s="13" customFormat="1">
      <c r="B194" s="155"/>
      <c r="D194" s="156" t="s">
        <v>141</v>
      </c>
      <c r="E194" s="157" t="s">
        <v>1</v>
      </c>
      <c r="F194" s="158" t="s">
        <v>330</v>
      </c>
      <c r="H194" s="159">
        <v>3.15</v>
      </c>
      <c r="L194" s="155"/>
      <c r="M194" s="160"/>
      <c r="N194" s="161"/>
      <c r="O194" s="161"/>
      <c r="P194" s="161"/>
      <c r="Q194" s="161"/>
      <c r="R194" s="161"/>
      <c r="S194" s="161"/>
      <c r="T194" s="162"/>
      <c r="AT194" s="157" t="s">
        <v>141</v>
      </c>
      <c r="AU194" s="157" t="s">
        <v>81</v>
      </c>
      <c r="AV194" s="13" t="s">
        <v>81</v>
      </c>
      <c r="AW194" s="13" t="s">
        <v>28</v>
      </c>
      <c r="AX194" s="13" t="s">
        <v>72</v>
      </c>
      <c r="AY194" s="157" t="s">
        <v>137</v>
      </c>
    </row>
    <row r="195" spans="1:65" s="14" customFormat="1">
      <c r="B195" s="163"/>
      <c r="D195" s="156" t="s">
        <v>141</v>
      </c>
      <c r="E195" s="164" t="s">
        <v>1</v>
      </c>
      <c r="F195" s="165" t="s">
        <v>142</v>
      </c>
      <c r="H195" s="166">
        <v>3.15</v>
      </c>
      <c r="L195" s="163"/>
      <c r="M195" s="167"/>
      <c r="N195" s="168"/>
      <c r="O195" s="168"/>
      <c r="P195" s="168"/>
      <c r="Q195" s="168"/>
      <c r="R195" s="168"/>
      <c r="S195" s="168"/>
      <c r="T195" s="169"/>
      <c r="AT195" s="164" t="s">
        <v>141</v>
      </c>
      <c r="AU195" s="164" t="s">
        <v>81</v>
      </c>
      <c r="AV195" s="14" t="s">
        <v>140</v>
      </c>
      <c r="AW195" s="14" t="s">
        <v>28</v>
      </c>
      <c r="AX195" s="14" t="s">
        <v>79</v>
      </c>
      <c r="AY195" s="164" t="s">
        <v>137</v>
      </c>
    </row>
    <row r="196" spans="1:65" s="12" customFormat="1" ht="22.9" customHeight="1">
      <c r="B196" s="130"/>
      <c r="D196" s="131" t="s">
        <v>71</v>
      </c>
      <c r="E196" s="140" t="s">
        <v>331</v>
      </c>
      <c r="F196" s="140" t="s">
        <v>332</v>
      </c>
      <c r="J196" s="141">
        <f>BK196</f>
        <v>0</v>
      </c>
      <c r="L196" s="130"/>
      <c r="M196" s="134"/>
      <c r="N196" s="135"/>
      <c r="O196" s="135"/>
      <c r="P196" s="136">
        <f>SUM(P197:P206)</f>
        <v>49.168610000000008</v>
      </c>
      <c r="Q196" s="135"/>
      <c r="R196" s="136">
        <f>SUM(R197:R206)</f>
        <v>0.32172000000000001</v>
      </c>
      <c r="S196" s="135"/>
      <c r="T196" s="137">
        <f>SUM(T197:T206)</f>
        <v>0</v>
      </c>
      <c r="AR196" s="131" t="s">
        <v>81</v>
      </c>
      <c r="AT196" s="138" t="s">
        <v>71</v>
      </c>
      <c r="AU196" s="138" t="s">
        <v>79</v>
      </c>
      <c r="AY196" s="131" t="s">
        <v>137</v>
      </c>
      <c r="BK196" s="139">
        <f>SUM(BK197:BK206)</f>
        <v>0</v>
      </c>
    </row>
    <row r="197" spans="1:65" s="2" customFormat="1" ht="21.75" customHeight="1">
      <c r="A197" s="30"/>
      <c r="B197" s="142"/>
      <c r="C197" s="281" t="s">
        <v>333</v>
      </c>
      <c r="D197" s="281" t="s">
        <v>138</v>
      </c>
      <c r="E197" s="282" t="s">
        <v>334</v>
      </c>
      <c r="F197" s="283" t="s">
        <v>335</v>
      </c>
      <c r="G197" s="284" t="s">
        <v>139</v>
      </c>
      <c r="H197" s="285">
        <v>57.45</v>
      </c>
      <c r="I197" s="286">
        <v>0</v>
      </c>
      <c r="J197" s="286">
        <f>ROUND(I197*H197,2)</f>
        <v>0</v>
      </c>
      <c r="K197" s="283" t="s">
        <v>144</v>
      </c>
      <c r="L197" s="31"/>
      <c r="M197" s="149" t="s">
        <v>1</v>
      </c>
      <c r="N197" s="150" t="s">
        <v>37</v>
      </c>
      <c r="O197" s="151">
        <v>0.68600000000000005</v>
      </c>
      <c r="P197" s="151">
        <f>O197*H197</f>
        <v>39.410700000000006</v>
      </c>
      <c r="Q197" s="151">
        <v>5.3E-3</v>
      </c>
      <c r="R197" s="151">
        <f>Q197*H197</f>
        <v>0.30448500000000001</v>
      </c>
      <c r="S197" s="151">
        <v>0</v>
      </c>
      <c r="T197" s="152">
        <f>S197*H197</f>
        <v>0</v>
      </c>
      <c r="U197" s="30"/>
      <c r="V197" s="30"/>
      <c r="W197" s="30"/>
      <c r="X197" s="30"/>
      <c r="Y197" s="30"/>
      <c r="Z197" s="30"/>
      <c r="AA197" s="30"/>
      <c r="AB197" s="30"/>
      <c r="AC197" s="30"/>
      <c r="AD197" s="30"/>
      <c r="AE197" s="30"/>
      <c r="AR197" s="153" t="s">
        <v>149</v>
      </c>
      <c r="AT197" s="153" t="s">
        <v>138</v>
      </c>
      <c r="AU197" s="153" t="s">
        <v>81</v>
      </c>
      <c r="AY197" s="18" t="s">
        <v>137</v>
      </c>
      <c r="BE197" s="154">
        <f>IF(N197="základní",J197,0)</f>
        <v>0</v>
      </c>
      <c r="BF197" s="154">
        <f>IF(N197="snížená",J197,0)</f>
        <v>0</v>
      </c>
      <c r="BG197" s="154">
        <f>IF(N197="zákl. přenesená",J197,0)</f>
        <v>0</v>
      </c>
      <c r="BH197" s="154">
        <f>IF(N197="sníž. přenesená",J197,0)</f>
        <v>0</v>
      </c>
      <c r="BI197" s="154">
        <f>IF(N197="nulová",J197,0)</f>
        <v>0</v>
      </c>
      <c r="BJ197" s="18" t="s">
        <v>79</v>
      </c>
      <c r="BK197" s="154">
        <f>ROUND(I197*H197,2)</f>
        <v>0</v>
      </c>
      <c r="BL197" s="18" t="s">
        <v>149</v>
      </c>
      <c r="BM197" s="153" t="s">
        <v>336</v>
      </c>
    </row>
    <row r="198" spans="1:65" s="15" customFormat="1">
      <c r="B198" s="170"/>
      <c r="D198" s="156" t="s">
        <v>141</v>
      </c>
      <c r="E198" s="171" t="s">
        <v>1</v>
      </c>
      <c r="F198" s="172" t="s">
        <v>183</v>
      </c>
      <c r="H198" s="171" t="s">
        <v>1</v>
      </c>
      <c r="L198" s="170"/>
      <c r="M198" s="173"/>
      <c r="N198" s="174"/>
      <c r="O198" s="174"/>
      <c r="P198" s="174"/>
      <c r="Q198" s="174"/>
      <c r="R198" s="174"/>
      <c r="S198" s="174"/>
      <c r="T198" s="175"/>
      <c r="AT198" s="171" t="s">
        <v>141</v>
      </c>
      <c r="AU198" s="171" t="s">
        <v>81</v>
      </c>
      <c r="AV198" s="15" t="s">
        <v>79</v>
      </c>
      <c r="AW198" s="15" t="s">
        <v>28</v>
      </c>
      <c r="AX198" s="15" t="s">
        <v>72</v>
      </c>
      <c r="AY198" s="171" t="s">
        <v>137</v>
      </c>
    </row>
    <row r="199" spans="1:65" s="13" customFormat="1">
      <c r="B199" s="155"/>
      <c r="D199" s="156" t="s">
        <v>141</v>
      </c>
      <c r="E199" s="157" t="s">
        <v>1</v>
      </c>
      <c r="F199" s="158" t="s">
        <v>184</v>
      </c>
      <c r="H199" s="159">
        <v>13.8</v>
      </c>
      <c r="L199" s="155"/>
      <c r="M199" s="160"/>
      <c r="N199" s="161"/>
      <c r="O199" s="161"/>
      <c r="P199" s="161"/>
      <c r="Q199" s="161"/>
      <c r="R199" s="161"/>
      <c r="S199" s="161"/>
      <c r="T199" s="162"/>
      <c r="AT199" s="157" t="s">
        <v>141</v>
      </c>
      <c r="AU199" s="157" t="s">
        <v>81</v>
      </c>
      <c r="AV199" s="13" t="s">
        <v>81</v>
      </c>
      <c r="AW199" s="13" t="s">
        <v>28</v>
      </c>
      <c r="AX199" s="13" t="s">
        <v>72</v>
      </c>
      <c r="AY199" s="157" t="s">
        <v>137</v>
      </c>
    </row>
    <row r="200" spans="1:65" s="13" customFormat="1" ht="22.5">
      <c r="B200" s="155"/>
      <c r="D200" s="156" t="s">
        <v>141</v>
      </c>
      <c r="E200" s="157" t="s">
        <v>1</v>
      </c>
      <c r="F200" s="158" t="s">
        <v>185</v>
      </c>
      <c r="H200" s="159">
        <v>39.6</v>
      </c>
      <c r="L200" s="155"/>
      <c r="M200" s="160"/>
      <c r="N200" s="161"/>
      <c r="O200" s="161"/>
      <c r="P200" s="161"/>
      <c r="Q200" s="161"/>
      <c r="R200" s="161"/>
      <c r="S200" s="161"/>
      <c r="T200" s="162"/>
      <c r="AT200" s="157" t="s">
        <v>141</v>
      </c>
      <c r="AU200" s="157" t="s">
        <v>81</v>
      </c>
      <c r="AV200" s="13" t="s">
        <v>81</v>
      </c>
      <c r="AW200" s="13" t="s">
        <v>28</v>
      </c>
      <c r="AX200" s="13" t="s">
        <v>72</v>
      </c>
      <c r="AY200" s="157" t="s">
        <v>137</v>
      </c>
    </row>
    <row r="201" spans="1:65" s="13" customFormat="1">
      <c r="B201" s="155"/>
      <c r="D201" s="156" t="s">
        <v>141</v>
      </c>
      <c r="E201" s="157" t="s">
        <v>1</v>
      </c>
      <c r="F201" s="158" t="s">
        <v>186</v>
      </c>
      <c r="H201" s="159">
        <v>4.05</v>
      </c>
      <c r="L201" s="155"/>
      <c r="M201" s="160"/>
      <c r="N201" s="161"/>
      <c r="O201" s="161"/>
      <c r="P201" s="161"/>
      <c r="Q201" s="161"/>
      <c r="R201" s="161"/>
      <c r="S201" s="161"/>
      <c r="T201" s="162"/>
      <c r="AT201" s="157" t="s">
        <v>141</v>
      </c>
      <c r="AU201" s="157" t="s">
        <v>81</v>
      </c>
      <c r="AV201" s="13" t="s">
        <v>81</v>
      </c>
      <c r="AW201" s="13" t="s">
        <v>28</v>
      </c>
      <c r="AX201" s="13" t="s">
        <v>72</v>
      </c>
      <c r="AY201" s="157" t="s">
        <v>137</v>
      </c>
    </row>
    <row r="202" spans="1:65" s="14" customFormat="1">
      <c r="B202" s="163"/>
      <c r="D202" s="156" t="s">
        <v>141</v>
      </c>
      <c r="E202" s="164" t="s">
        <v>1</v>
      </c>
      <c r="F202" s="165" t="s">
        <v>142</v>
      </c>
      <c r="H202" s="166">
        <v>57.45</v>
      </c>
      <c r="L202" s="163"/>
      <c r="M202" s="167"/>
      <c r="N202" s="168"/>
      <c r="O202" s="168"/>
      <c r="P202" s="168"/>
      <c r="Q202" s="168"/>
      <c r="R202" s="168"/>
      <c r="S202" s="168"/>
      <c r="T202" s="169"/>
      <c r="AT202" s="164" t="s">
        <v>141</v>
      </c>
      <c r="AU202" s="164" t="s">
        <v>81</v>
      </c>
      <c r="AV202" s="14" t="s">
        <v>140</v>
      </c>
      <c r="AW202" s="14" t="s">
        <v>28</v>
      </c>
      <c r="AX202" s="14" t="s">
        <v>79</v>
      </c>
      <c r="AY202" s="164" t="s">
        <v>137</v>
      </c>
    </row>
    <row r="203" spans="1:65" s="13" customFormat="1">
      <c r="B203" s="155"/>
      <c r="D203" s="156"/>
      <c r="E203" s="157"/>
      <c r="F203" s="158"/>
      <c r="H203" s="159"/>
      <c r="L203" s="155"/>
      <c r="M203" s="160"/>
      <c r="N203" s="161"/>
      <c r="O203" s="161"/>
      <c r="P203" s="161"/>
      <c r="Q203" s="161"/>
      <c r="R203" s="161"/>
      <c r="S203" s="161"/>
      <c r="T203" s="162"/>
      <c r="AT203" s="157" t="s">
        <v>141</v>
      </c>
      <c r="AU203" s="157" t="s">
        <v>81</v>
      </c>
      <c r="AV203" s="13" t="s">
        <v>81</v>
      </c>
      <c r="AW203" s="13" t="s">
        <v>28</v>
      </c>
      <c r="AX203" s="13" t="s">
        <v>79</v>
      </c>
      <c r="AY203" s="157" t="s">
        <v>137</v>
      </c>
    </row>
    <row r="204" spans="1:65" s="2" customFormat="1" ht="21.75" customHeight="1">
      <c r="A204" s="30"/>
      <c r="B204" s="142"/>
      <c r="C204" s="281" t="s">
        <v>337</v>
      </c>
      <c r="D204" s="281" t="s">
        <v>138</v>
      </c>
      <c r="E204" s="282" t="s">
        <v>338</v>
      </c>
      <c r="F204" s="283" t="s">
        <v>339</v>
      </c>
      <c r="G204" s="284" t="s">
        <v>139</v>
      </c>
      <c r="H204" s="285">
        <v>57.45</v>
      </c>
      <c r="I204" s="286">
        <v>0</v>
      </c>
      <c r="J204" s="286">
        <f>ROUND(I204*H204,2)</f>
        <v>0</v>
      </c>
      <c r="K204" s="283" t="s">
        <v>144</v>
      </c>
      <c r="L204" s="31"/>
      <c r="M204" s="149" t="s">
        <v>1</v>
      </c>
      <c r="N204" s="150" t="s">
        <v>37</v>
      </c>
      <c r="O204" s="151">
        <v>0.1</v>
      </c>
      <c r="P204" s="151">
        <f>O204*H204</f>
        <v>5.745000000000001</v>
      </c>
      <c r="Q204" s="151">
        <v>0</v>
      </c>
      <c r="R204" s="151">
        <f>Q204*H204</f>
        <v>0</v>
      </c>
      <c r="S204" s="151">
        <v>0</v>
      </c>
      <c r="T204" s="152">
        <f>S204*H204</f>
        <v>0</v>
      </c>
      <c r="U204" s="30"/>
      <c r="V204" s="30"/>
      <c r="W204" s="30"/>
      <c r="X204" s="30"/>
      <c r="Y204" s="30"/>
      <c r="Z204" s="30"/>
      <c r="AA204" s="30"/>
      <c r="AB204" s="30"/>
      <c r="AC204" s="30"/>
      <c r="AD204" s="30"/>
      <c r="AE204" s="30"/>
      <c r="AR204" s="153" t="s">
        <v>149</v>
      </c>
      <c r="AT204" s="153" t="s">
        <v>138</v>
      </c>
      <c r="AU204" s="153" t="s">
        <v>81</v>
      </c>
      <c r="AY204" s="18" t="s">
        <v>137</v>
      </c>
      <c r="BE204" s="154">
        <f>IF(N204="základní",J204,0)</f>
        <v>0</v>
      </c>
      <c r="BF204" s="154">
        <f>IF(N204="snížená",J204,0)</f>
        <v>0</v>
      </c>
      <c r="BG204" s="154">
        <f>IF(N204="zákl. přenesená",J204,0)</f>
        <v>0</v>
      </c>
      <c r="BH204" s="154">
        <f>IF(N204="sníž. přenesená",J204,0)</f>
        <v>0</v>
      </c>
      <c r="BI204" s="154">
        <f>IF(N204="nulová",J204,0)</f>
        <v>0</v>
      </c>
      <c r="BJ204" s="18" t="s">
        <v>79</v>
      </c>
      <c r="BK204" s="154">
        <f>ROUND(I204*H204,2)</f>
        <v>0</v>
      </c>
      <c r="BL204" s="18" t="s">
        <v>149</v>
      </c>
      <c r="BM204" s="153" t="s">
        <v>340</v>
      </c>
    </row>
    <row r="205" spans="1:65" s="2" customFormat="1" ht="16.5" customHeight="1">
      <c r="A205" s="30"/>
      <c r="B205" s="142"/>
      <c r="C205" s="281" t="s">
        <v>341</v>
      </c>
      <c r="D205" s="281" t="s">
        <v>138</v>
      </c>
      <c r="E205" s="282" t="s">
        <v>342</v>
      </c>
      <c r="F205" s="283" t="s">
        <v>343</v>
      </c>
      <c r="G205" s="284" t="s">
        <v>139</v>
      </c>
      <c r="H205" s="285">
        <v>57.45</v>
      </c>
      <c r="I205" s="286">
        <v>0</v>
      </c>
      <c r="J205" s="286">
        <f>ROUND(I205*H205,2)</f>
        <v>0</v>
      </c>
      <c r="K205" s="283" t="s">
        <v>144</v>
      </c>
      <c r="L205" s="31"/>
      <c r="M205" s="149" t="s">
        <v>1</v>
      </c>
      <c r="N205" s="150" t="s">
        <v>37</v>
      </c>
      <c r="O205" s="151">
        <v>4.3999999999999997E-2</v>
      </c>
      <c r="P205" s="151">
        <f>O205*H205</f>
        <v>2.5278</v>
      </c>
      <c r="Q205" s="151">
        <v>2.9999999999999997E-4</v>
      </c>
      <c r="R205" s="151">
        <f>Q205*H205</f>
        <v>1.7235E-2</v>
      </c>
      <c r="S205" s="151">
        <v>0</v>
      </c>
      <c r="T205" s="152">
        <f>S205*H205</f>
        <v>0</v>
      </c>
      <c r="U205" s="30"/>
      <c r="V205" s="30"/>
      <c r="W205" s="30"/>
      <c r="X205" s="30"/>
      <c r="Y205" s="30"/>
      <c r="Z205" s="30"/>
      <c r="AA205" s="30"/>
      <c r="AB205" s="30"/>
      <c r="AC205" s="30"/>
      <c r="AD205" s="30"/>
      <c r="AE205" s="30"/>
      <c r="AR205" s="153" t="s">
        <v>149</v>
      </c>
      <c r="AT205" s="153" t="s">
        <v>138</v>
      </c>
      <c r="AU205" s="153" t="s">
        <v>81</v>
      </c>
      <c r="AY205" s="18" t="s">
        <v>137</v>
      </c>
      <c r="BE205" s="154">
        <f>IF(N205="základní",J205,0)</f>
        <v>0</v>
      </c>
      <c r="BF205" s="154">
        <f>IF(N205="snížená",J205,0)</f>
        <v>0</v>
      </c>
      <c r="BG205" s="154">
        <f>IF(N205="zákl. přenesená",J205,0)</f>
        <v>0</v>
      </c>
      <c r="BH205" s="154">
        <f>IF(N205="sníž. přenesená",J205,0)</f>
        <v>0</v>
      </c>
      <c r="BI205" s="154">
        <f>IF(N205="nulová",J205,0)</f>
        <v>0</v>
      </c>
      <c r="BJ205" s="18" t="s">
        <v>79</v>
      </c>
      <c r="BK205" s="154">
        <f>ROUND(I205*H205,2)</f>
        <v>0</v>
      </c>
      <c r="BL205" s="18" t="s">
        <v>149</v>
      </c>
      <c r="BM205" s="153" t="s">
        <v>344</v>
      </c>
    </row>
    <row r="206" spans="1:65" s="2" customFormat="1" ht="21.75" customHeight="1">
      <c r="A206" s="30"/>
      <c r="B206" s="142"/>
      <c r="C206" s="281" t="s">
        <v>345</v>
      </c>
      <c r="D206" s="281" t="s">
        <v>138</v>
      </c>
      <c r="E206" s="282" t="s">
        <v>346</v>
      </c>
      <c r="F206" s="283" t="s">
        <v>347</v>
      </c>
      <c r="G206" s="284" t="s">
        <v>147</v>
      </c>
      <c r="H206" s="285">
        <v>1.1739999999999999</v>
      </c>
      <c r="I206" s="286">
        <v>0</v>
      </c>
      <c r="J206" s="286">
        <f>ROUND(I206*H206,2)</f>
        <v>0</v>
      </c>
      <c r="K206" s="283" t="s">
        <v>144</v>
      </c>
      <c r="L206" s="31"/>
      <c r="M206" s="149" t="s">
        <v>1</v>
      </c>
      <c r="N206" s="150" t="s">
        <v>37</v>
      </c>
      <c r="O206" s="151">
        <v>1.2649999999999999</v>
      </c>
      <c r="P206" s="151">
        <f>O206*H206</f>
        <v>1.4851099999999997</v>
      </c>
      <c r="Q206" s="151">
        <v>0</v>
      </c>
      <c r="R206" s="151">
        <f>Q206*H206</f>
        <v>0</v>
      </c>
      <c r="S206" s="151">
        <v>0</v>
      </c>
      <c r="T206" s="152">
        <f>S206*H206</f>
        <v>0</v>
      </c>
      <c r="U206" s="30"/>
      <c r="V206" s="30"/>
      <c r="W206" s="30"/>
      <c r="X206" s="30"/>
      <c r="Y206" s="30"/>
      <c r="Z206" s="30"/>
      <c r="AA206" s="30"/>
      <c r="AB206" s="30"/>
      <c r="AC206" s="30"/>
      <c r="AD206" s="30"/>
      <c r="AE206" s="30"/>
      <c r="AR206" s="153" t="s">
        <v>149</v>
      </c>
      <c r="AT206" s="153" t="s">
        <v>138</v>
      </c>
      <c r="AU206" s="153" t="s">
        <v>81</v>
      </c>
      <c r="AY206" s="18" t="s">
        <v>137</v>
      </c>
      <c r="BE206" s="154">
        <f>IF(N206="základní",J206,0)</f>
        <v>0</v>
      </c>
      <c r="BF206" s="154">
        <f>IF(N206="snížená",J206,0)</f>
        <v>0</v>
      </c>
      <c r="BG206" s="154">
        <f>IF(N206="zákl. přenesená",J206,0)</f>
        <v>0</v>
      </c>
      <c r="BH206" s="154">
        <f>IF(N206="sníž. přenesená",J206,0)</f>
        <v>0</v>
      </c>
      <c r="BI206" s="154">
        <f>IF(N206="nulová",J206,0)</f>
        <v>0</v>
      </c>
      <c r="BJ206" s="18" t="s">
        <v>79</v>
      </c>
      <c r="BK206" s="154">
        <f>ROUND(I206*H206,2)</f>
        <v>0</v>
      </c>
      <c r="BL206" s="18" t="s">
        <v>149</v>
      </c>
      <c r="BM206" s="153" t="s">
        <v>348</v>
      </c>
    </row>
    <row r="207" spans="1:65" s="12" customFormat="1" ht="22.9" customHeight="1">
      <c r="B207" s="130"/>
      <c r="D207" s="131" t="s">
        <v>71</v>
      </c>
      <c r="E207" s="140" t="s">
        <v>349</v>
      </c>
      <c r="F207" s="140" t="s">
        <v>350</v>
      </c>
      <c r="J207" s="141">
        <f>BK207</f>
        <v>0</v>
      </c>
      <c r="L207" s="130"/>
      <c r="M207" s="134"/>
      <c r="N207" s="135"/>
      <c r="O207" s="135"/>
      <c r="P207" s="136">
        <f>SUM(P208:P217)</f>
        <v>36.007660000000001</v>
      </c>
      <c r="Q207" s="135"/>
      <c r="R207" s="136">
        <f>SUM(R208:R217)</f>
        <v>0.13739765000000001</v>
      </c>
      <c r="S207" s="135"/>
      <c r="T207" s="137">
        <f>SUM(T208:T217)</f>
        <v>0</v>
      </c>
      <c r="AR207" s="131" t="s">
        <v>81</v>
      </c>
      <c r="AT207" s="138" t="s">
        <v>71</v>
      </c>
      <c r="AU207" s="138" t="s">
        <v>79</v>
      </c>
      <c r="AY207" s="131" t="s">
        <v>137</v>
      </c>
      <c r="BK207" s="139">
        <f>SUM(BK208:BK217)</f>
        <v>0</v>
      </c>
    </row>
    <row r="208" spans="1:65" s="2" customFormat="1" ht="21.75" customHeight="1">
      <c r="A208" s="30"/>
      <c r="B208" s="142"/>
      <c r="C208" s="281" t="s">
        <v>351</v>
      </c>
      <c r="D208" s="281" t="s">
        <v>138</v>
      </c>
      <c r="E208" s="282" t="s">
        <v>352</v>
      </c>
      <c r="F208" s="283" t="s">
        <v>353</v>
      </c>
      <c r="G208" s="284" t="s">
        <v>139</v>
      </c>
      <c r="H208" s="285">
        <v>473.78500000000003</v>
      </c>
      <c r="I208" s="286">
        <v>0</v>
      </c>
      <c r="J208" s="286">
        <f>ROUND(I208*H208,2)</f>
        <v>0</v>
      </c>
      <c r="K208" s="283" t="s">
        <v>144</v>
      </c>
      <c r="L208" s="31"/>
      <c r="M208" s="149" t="s">
        <v>1</v>
      </c>
      <c r="N208" s="150" t="s">
        <v>37</v>
      </c>
      <c r="O208" s="151">
        <v>1.2E-2</v>
      </c>
      <c r="P208" s="151">
        <f>O208*H208</f>
        <v>5.6854200000000006</v>
      </c>
      <c r="Q208" s="151">
        <v>0</v>
      </c>
      <c r="R208" s="151">
        <f>Q208*H208</f>
        <v>0</v>
      </c>
      <c r="S208" s="151">
        <v>0</v>
      </c>
      <c r="T208" s="152">
        <f>S208*H208</f>
        <v>0</v>
      </c>
      <c r="U208" s="30"/>
      <c r="V208" s="30"/>
      <c r="W208" s="30"/>
      <c r="X208" s="30"/>
      <c r="Y208" s="30"/>
      <c r="Z208" s="30"/>
      <c r="AA208" s="30"/>
      <c r="AB208" s="30"/>
      <c r="AC208" s="30"/>
      <c r="AD208" s="30"/>
      <c r="AE208" s="30"/>
      <c r="AR208" s="153" t="s">
        <v>149</v>
      </c>
      <c r="AT208" s="153" t="s">
        <v>138</v>
      </c>
      <c r="AU208" s="153" t="s">
        <v>81</v>
      </c>
      <c r="AY208" s="18" t="s">
        <v>137</v>
      </c>
      <c r="BE208" s="154">
        <f>IF(N208="základní",J208,0)</f>
        <v>0</v>
      </c>
      <c r="BF208" s="154">
        <f>IF(N208="snížená",J208,0)</f>
        <v>0</v>
      </c>
      <c r="BG208" s="154">
        <f>IF(N208="zákl. přenesená",J208,0)</f>
        <v>0</v>
      </c>
      <c r="BH208" s="154">
        <f>IF(N208="sníž. přenesená",J208,0)</f>
        <v>0</v>
      </c>
      <c r="BI208" s="154">
        <f>IF(N208="nulová",J208,0)</f>
        <v>0</v>
      </c>
      <c r="BJ208" s="18" t="s">
        <v>79</v>
      </c>
      <c r="BK208" s="154">
        <f>ROUND(I208*H208,2)</f>
        <v>0</v>
      </c>
      <c r="BL208" s="18" t="s">
        <v>149</v>
      </c>
      <c r="BM208" s="153" t="s">
        <v>354</v>
      </c>
    </row>
    <row r="209" spans="1:65" s="13" customFormat="1">
      <c r="B209" s="155"/>
      <c r="D209" s="156" t="s">
        <v>141</v>
      </c>
      <c r="E209" s="157" t="s">
        <v>1</v>
      </c>
      <c r="F209" s="158" t="s">
        <v>355</v>
      </c>
      <c r="H209" s="159">
        <v>129.19999999999999</v>
      </c>
      <c r="L209" s="155"/>
      <c r="M209" s="160"/>
      <c r="N209" s="161"/>
      <c r="O209" s="161"/>
      <c r="P209" s="161"/>
      <c r="Q209" s="161"/>
      <c r="R209" s="161"/>
      <c r="S209" s="161"/>
      <c r="T209" s="162"/>
      <c r="AT209" s="157" t="s">
        <v>141</v>
      </c>
      <c r="AU209" s="157" t="s">
        <v>81</v>
      </c>
      <c r="AV209" s="13" t="s">
        <v>81</v>
      </c>
      <c r="AW209" s="13" t="s">
        <v>28</v>
      </c>
      <c r="AX209" s="13" t="s">
        <v>72</v>
      </c>
      <c r="AY209" s="157" t="s">
        <v>137</v>
      </c>
    </row>
    <row r="210" spans="1:65" s="13" customFormat="1">
      <c r="B210" s="155"/>
      <c r="D210" s="156" t="s">
        <v>141</v>
      </c>
      <c r="E210" s="157" t="s">
        <v>1</v>
      </c>
      <c r="F210" s="158" t="s">
        <v>356</v>
      </c>
      <c r="H210" s="159">
        <v>886.81299999999999</v>
      </c>
      <c r="L210" s="155"/>
      <c r="M210" s="160"/>
      <c r="N210" s="161"/>
      <c r="O210" s="161"/>
      <c r="P210" s="161"/>
      <c r="Q210" s="161"/>
      <c r="R210" s="161"/>
      <c r="S210" s="161"/>
      <c r="T210" s="162"/>
      <c r="AT210" s="157" t="s">
        <v>141</v>
      </c>
      <c r="AU210" s="157" t="s">
        <v>81</v>
      </c>
      <c r="AV210" s="13" t="s">
        <v>81</v>
      </c>
      <c r="AW210" s="13" t="s">
        <v>28</v>
      </c>
      <c r="AX210" s="13" t="s">
        <v>72</v>
      </c>
      <c r="AY210" s="157" t="s">
        <v>137</v>
      </c>
    </row>
    <row r="211" spans="1:65" s="13" customFormat="1">
      <c r="B211" s="155"/>
      <c r="D211" s="156" t="s">
        <v>141</v>
      </c>
      <c r="E211" s="157" t="s">
        <v>1</v>
      </c>
      <c r="F211" s="158" t="s">
        <v>357</v>
      </c>
      <c r="H211" s="159">
        <v>37.649000000000001</v>
      </c>
      <c r="L211" s="155"/>
      <c r="M211" s="160"/>
      <c r="N211" s="161"/>
      <c r="O211" s="161"/>
      <c r="P211" s="161"/>
      <c r="Q211" s="161"/>
      <c r="R211" s="161"/>
      <c r="S211" s="161"/>
      <c r="T211" s="162"/>
      <c r="AT211" s="157" t="s">
        <v>141</v>
      </c>
      <c r="AU211" s="157" t="s">
        <v>81</v>
      </c>
      <c r="AV211" s="13" t="s">
        <v>81</v>
      </c>
      <c r="AW211" s="13" t="s">
        <v>28</v>
      </c>
      <c r="AX211" s="13" t="s">
        <v>72</v>
      </c>
      <c r="AY211" s="157" t="s">
        <v>137</v>
      </c>
    </row>
    <row r="212" spans="1:65" s="13" customFormat="1">
      <c r="B212" s="155"/>
      <c r="D212" s="156" t="s">
        <v>141</v>
      </c>
      <c r="E212" s="157" t="s">
        <v>1</v>
      </c>
      <c r="F212" s="158" t="s">
        <v>358</v>
      </c>
      <c r="H212" s="159">
        <v>21.95</v>
      </c>
      <c r="L212" s="155"/>
      <c r="M212" s="160"/>
      <c r="N212" s="161"/>
      <c r="O212" s="161"/>
      <c r="P212" s="161"/>
      <c r="Q212" s="161"/>
      <c r="R212" s="161"/>
      <c r="S212" s="161"/>
      <c r="T212" s="162"/>
      <c r="AT212" s="157" t="s">
        <v>141</v>
      </c>
      <c r="AU212" s="157" t="s">
        <v>81</v>
      </c>
      <c r="AV212" s="13" t="s">
        <v>81</v>
      </c>
      <c r="AW212" s="13" t="s">
        <v>28</v>
      </c>
      <c r="AX212" s="13" t="s">
        <v>72</v>
      </c>
      <c r="AY212" s="157" t="s">
        <v>137</v>
      </c>
    </row>
    <row r="213" spans="1:65" s="13" customFormat="1">
      <c r="B213" s="155"/>
      <c r="D213" s="156" t="s">
        <v>141</v>
      </c>
      <c r="E213" s="157" t="s">
        <v>1</v>
      </c>
      <c r="F213" s="158" t="s">
        <v>359</v>
      </c>
      <c r="H213" s="159">
        <v>108.85</v>
      </c>
      <c r="L213" s="155"/>
      <c r="M213" s="160"/>
      <c r="N213" s="161"/>
      <c r="O213" s="161"/>
      <c r="P213" s="161"/>
      <c r="Q213" s="161"/>
      <c r="R213" s="161"/>
      <c r="S213" s="161"/>
      <c r="T213" s="162"/>
      <c r="AT213" s="157" t="s">
        <v>141</v>
      </c>
      <c r="AU213" s="157" t="s">
        <v>81</v>
      </c>
      <c r="AV213" s="13" t="s">
        <v>81</v>
      </c>
      <c r="AW213" s="13" t="s">
        <v>28</v>
      </c>
      <c r="AX213" s="13" t="s">
        <v>72</v>
      </c>
      <c r="AY213" s="157" t="s">
        <v>137</v>
      </c>
    </row>
    <row r="214" spans="1:65" s="14" customFormat="1">
      <c r="B214" s="163"/>
      <c r="D214" s="156" t="s">
        <v>141</v>
      </c>
      <c r="E214" s="164" t="s">
        <v>1</v>
      </c>
      <c r="F214" s="165" t="s">
        <v>142</v>
      </c>
      <c r="H214" s="166">
        <v>1184.4619999999998</v>
      </c>
      <c r="L214" s="163"/>
      <c r="M214" s="167"/>
      <c r="N214" s="168"/>
      <c r="O214" s="168"/>
      <c r="P214" s="168"/>
      <c r="Q214" s="168"/>
      <c r="R214" s="168"/>
      <c r="S214" s="168"/>
      <c r="T214" s="169"/>
      <c r="AT214" s="164" t="s">
        <v>141</v>
      </c>
      <c r="AU214" s="164" t="s">
        <v>81</v>
      </c>
      <c r="AV214" s="14" t="s">
        <v>140</v>
      </c>
      <c r="AW214" s="14" t="s">
        <v>28</v>
      </c>
      <c r="AX214" s="14" t="s">
        <v>72</v>
      </c>
      <c r="AY214" s="164" t="s">
        <v>137</v>
      </c>
    </row>
    <row r="215" spans="1:65" s="13" customFormat="1">
      <c r="B215" s="155"/>
      <c r="D215" s="156" t="s">
        <v>141</v>
      </c>
      <c r="E215" s="157" t="s">
        <v>1</v>
      </c>
      <c r="F215" s="158" t="s">
        <v>360</v>
      </c>
      <c r="H215" s="159">
        <v>473.78500000000003</v>
      </c>
      <c r="L215" s="155"/>
      <c r="M215" s="160"/>
      <c r="N215" s="161"/>
      <c r="O215" s="161"/>
      <c r="P215" s="161"/>
      <c r="Q215" s="161"/>
      <c r="R215" s="161"/>
      <c r="S215" s="161"/>
      <c r="T215" s="162"/>
      <c r="AT215" s="157" t="s">
        <v>141</v>
      </c>
      <c r="AU215" s="157" t="s">
        <v>81</v>
      </c>
      <c r="AV215" s="13" t="s">
        <v>81</v>
      </c>
      <c r="AW215" s="13" t="s">
        <v>28</v>
      </c>
      <c r="AX215" s="13" t="s">
        <v>72</v>
      </c>
      <c r="AY215" s="157" t="s">
        <v>137</v>
      </c>
    </row>
    <row r="216" spans="1:65" s="14" customFormat="1">
      <c r="B216" s="163"/>
      <c r="D216" s="156" t="s">
        <v>141</v>
      </c>
      <c r="E216" s="164" t="s">
        <v>1</v>
      </c>
      <c r="F216" s="165" t="s">
        <v>142</v>
      </c>
      <c r="H216" s="166">
        <v>473.78500000000003</v>
      </c>
      <c r="L216" s="163"/>
      <c r="M216" s="167"/>
      <c r="N216" s="168"/>
      <c r="O216" s="168"/>
      <c r="P216" s="168"/>
      <c r="Q216" s="168"/>
      <c r="R216" s="168"/>
      <c r="S216" s="168"/>
      <c r="T216" s="169"/>
      <c r="AT216" s="164" t="s">
        <v>141</v>
      </c>
      <c r="AU216" s="164" t="s">
        <v>81</v>
      </c>
      <c r="AV216" s="14" t="s">
        <v>140</v>
      </c>
      <c r="AW216" s="14" t="s">
        <v>28</v>
      </c>
      <c r="AX216" s="14" t="s">
        <v>79</v>
      </c>
      <c r="AY216" s="164" t="s">
        <v>137</v>
      </c>
    </row>
    <row r="217" spans="1:65" s="2" customFormat="1" ht="21.75" customHeight="1">
      <c r="A217" s="30"/>
      <c r="B217" s="142"/>
      <c r="C217" s="281" t="s">
        <v>363</v>
      </c>
      <c r="D217" s="281" t="s">
        <v>138</v>
      </c>
      <c r="E217" s="282" t="s">
        <v>364</v>
      </c>
      <c r="F217" s="283" t="s">
        <v>365</v>
      </c>
      <c r="G217" s="284" t="s">
        <v>139</v>
      </c>
      <c r="H217" s="285">
        <v>473.78500000000003</v>
      </c>
      <c r="I217" s="286">
        <v>0</v>
      </c>
      <c r="J217" s="286">
        <f>ROUND(I217*H217,2)</f>
        <v>0</v>
      </c>
      <c r="K217" s="283" t="s">
        <v>144</v>
      </c>
      <c r="L217" s="31"/>
      <c r="M217" s="149" t="s">
        <v>1</v>
      </c>
      <c r="N217" s="150" t="s">
        <v>37</v>
      </c>
      <c r="O217" s="151">
        <v>6.4000000000000001E-2</v>
      </c>
      <c r="P217" s="151">
        <f>O217*H217</f>
        <v>30.322240000000001</v>
      </c>
      <c r="Q217" s="151">
        <v>2.9E-4</v>
      </c>
      <c r="R217" s="151">
        <f>Q217*H217</f>
        <v>0.13739765000000001</v>
      </c>
      <c r="S217" s="151">
        <v>0</v>
      </c>
      <c r="T217" s="152">
        <f>S217*H217</f>
        <v>0</v>
      </c>
      <c r="U217" s="30"/>
      <c r="V217" s="30"/>
      <c r="W217" s="30"/>
      <c r="X217" s="30"/>
      <c r="Y217" s="30"/>
      <c r="Z217" s="30"/>
      <c r="AA217" s="30"/>
      <c r="AB217" s="30"/>
      <c r="AC217" s="30"/>
      <c r="AD217" s="30"/>
      <c r="AE217" s="30"/>
      <c r="AR217" s="153" t="s">
        <v>149</v>
      </c>
      <c r="AT217" s="153" t="s">
        <v>138</v>
      </c>
      <c r="AU217" s="153" t="s">
        <v>81</v>
      </c>
      <c r="AY217" s="18" t="s">
        <v>137</v>
      </c>
      <c r="BE217" s="154">
        <f>IF(N217="základní",J217,0)</f>
        <v>0</v>
      </c>
      <c r="BF217" s="154">
        <f>IF(N217="snížená",J217,0)</f>
        <v>0</v>
      </c>
      <c r="BG217" s="154">
        <f>IF(N217="zákl. přenesená",J217,0)</f>
        <v>0</v>
      </c>
      <c r="BH217" s="154">
        <f>IF(N217="sníž. přenesená",J217,0)</f>
        <v>0</v>
      </c>
      <c r="BI217" s="154">
        <f>IF(N217="nulová",J217,0)</f>
        <v>0</v>
      </c>
      <c r="BJ217" s="18" t="s">
        <v>79</v>
      </c>
      <c r="BK217" s="154">
        <f>ROUND(I217*H217,2)</f>
        <v>0</v>
      </c>
      <c r="BL217" s="18" t="s">
        <v>149</v>
      </c>
      <c r="BM217" s="153" t="s">
        <v>366</v>
      </c>
    </row>
    <row r="218" spans="1:65" s="12" customFormat="1" ht="22.9" customHeight="1">
      <c r="B218" s="130"/>
      <c r="D218" s="131" t="s">
        <v>71</v>
      </c>
      <c r="E218" s="140" t="s">
        <v>367</v>
      </c>
      <c r="F218" s="140" t="s">
        <v>368</v>
      </c>
      <c r="J218" s="141">
        <f>BK218</f>
        <v>0</v>
      </c>
      <c r="L218" s="130"/>
      <c r="M218" s="134"/>
      <c r="N218" s="135"/>
      <c r="O218" s="135"/>
      <c r="P218" s="136">
        <f>SUM(P219:P229)</f>
        <v>6.3954540000000009</v>
      </c>
      <c r="Q218" s="135"/>
      <c r="R218" s="136">
        <f>SUM(R219:R229)</f>
        <v>0</v>
      </c>
      <c r="S218" s="135"/>
      <c r="T218" s="137">
        <f>SUM(T219:T229)</f>
        <v>0</v>
      </c>
      <c r="AR218" s="131" t="s">
        <v>81</v>
      </c>
      <c r="AT218" s="138" t="s">
        <v>71</v>
      </c>
      <c r="AU218" s="138" t="s">
        <v>79</v>
      </c>
      <c r="AY218" s="131" t="s">
        <v>137</v>
      </c>
      <c r="BK218" s="139">
        <f>SUM(BK219:BK229)</f>
        <v>0</v>
      </c>
    </row>
    <row r="219" spans="1:65" s="2" customFormat="1" ht="33" customHeight="1">
      <c r="A219" s="30"/>
      <c r="B219" s="142"/>
      <c r="C219" s="281" t="s">
        <v>369</v>
      </c>
      <c r="D219" s="281" t="s">
        <v>138</v>
      </c>
      <c r="E219" s="282" t="s">
        <v>370</v>
      </c>
      <c r="F219" s="283" t="s">
        <v>371</v>
      </c>
      <c r="G219" s="284" t="s">
        <v>139</v>
      </c>
      <c r="H219" s="285">
        <v>11.778</v>
      </c>
      <c r="I219" s="286">
        <v>0</v>
      </c>
      <c r="J219" s="286">
        <f>ROUND(I219*H219,2)</f>
        <v>0</v>
      </c>
      <c r="K219" s="283" t="s">
        <v>1</v>
      </c>
      <c r="L219" s="31"/>
      <c r="M219" s="149" t="s">
        <v>1</v>
      </c>
      <c r="N219" s="150" t="s">
        <v>37</v>
      </c>
      <c r="O219" s="151">
        <v>0.54300000000000004</v>
      </c>
      <c r="P219" s="151">
        <f>O219*H219</f>
        <v>6.3954540000000009</v>
      </c>
      <c r="Q219" s="151">
        <v>0</v>
      </c>
      <c r="R219" s="151">
        <f>Q219*H219</f>
        <v>0</v>
      </c>
      <c r="S219" s="151">
        <v>0</v>
      </c>
      <c r="T219" s="152">
        <f>S219*H219</f>
        <v>0</v>
      </c>
      <c r="U219" s="30"/>
      <c r="V219" s="30"/>
      <c r="W219" s="30"/>
      <c r="X219" s="30"/>
      <c r="Y219" s="30"/>
      <c r="Z219" s="30"/>
      <c r="AA219" s="30"/>
      <c r="AB219" s="30"/>
      <c r="AC219" s="30"/>
      <c r="AD219" s="30"/>
      <c r="AE219" s="30"/>
      <c r="AR219" s="153" t="s">
        <v>149</v>
      </c>
      <c r="AT219" s="153" t="s">
        <v>138</v>
      </c>
      <c r="AU219" s="153" t="s">
        <v>81</v>
      </c>
      <c r="AY219" s="18" t="s">
        <v>137</v>
      </c>
      <c r="BE219" s="154">
        <f>IF(N219="základní",J219,0)</f>
        <v>0</v>
      </c>
      <c r="BF219" s="154">
        <f>IF(N219="snížená",J219,0)</f>
        <v>0</v>
      </c>
      <c r="BG219" s="154">
        <f>IF(N219="zákl. přenesená",J219,0)</f>
        <v>0</v>
      </c>
      <c r="BH219" s="154">
        <f>IF(N219="sníž. přenesená",J219,0)</f>
        <v>0</v>
      </c>
      <c r="BI219" s="154">
        <f>IF(N219="nulová",J219,0)</f>
        <v>0</v>
      </c>
      <c r="BJ219" s="18" t="s">
        <v>79</v>
      </c>
      <c r="BK219" s="154">
        <f>ROUND(I219*H219,2)</f>
        <v>0</v>
      </c>
      <c r="BL219" s="18" t="s">
        <v>149</v>
      </c>
      <c r="BM219" s="153" t="s">
        <v>372</v>
      </c>
    </row>
    <row r="220" spans="1:65" s="15" customFormat="1">
      <c r="B220" s="170"/>
      <c r="D220" s="156" t="s">
        <v>141</v>
      </c>
      <c r="E220" s="171" t="s">
        <v>1</v>
      </c>
      <c r="F220" s="172" t="s">
        <v>373</v>
      </c>
      <c r="H220" s="171" t="s">
        <v>1</v>
      </c>
      <c r="L220" s="170"/>
      <c r="M220" s="173"/>
      <c r="N220" s="174"/>
      <c r="O220" s="174"/>
      <c r="P220" s="174"/>
      <c r="Q220" s="174"/>
      <c r="R220" s="174"/>
      <c r="S220" s="174"/>
      <c r="T220" s="175"/>
      <c r="AT220" s="171" t="s">
        <v>141</v>
      </c>
      <c r="AU220" s="171" t="s">
        <v>81</v>
      </c>
      <c r="AV220" s="15" t="s">
        <v>79</v>
      </c>
      <c r="AW220" s="15" t="s">
        <v>28</v>
      </c>
      <c r="AX220" s="15" t="s">
        <v>72</v>
      </c>
      <c r="AY220" s="171" t="s">
        <v>137</v>
      </c>
    </row>
    <row r="221" spans="1:65" s="13" customFormat="1">
      <c r="B221" s="155"/>
      <c r="D221" s="156" t="s">
        <v>141</v>
      </c>
      <c r="E221" s="157" t="s">
        <v>1</v>
      </c>
      <c r="F221" s="158" t="s">
        <v>374</v>
      </c>
      <c r="H221" s="159">
        <v>7</v>
      </c>
      <c r="L221" s="155"/>
      <c r="M221" s="160"/>
      <c r="N221" s="161"/>
      <c r="O221" s="161"/>
      <c r="P221" s="161"/>
      <c r="Q221" s="161"/>
      <c r="R221" s="161"/>
      <c r="S221" s="161"/>
      <c r="T221" s="162"/>
      <c r="AT221" s="157" t="s">
        <v>141</v>
      </c>
      <c r="AU221" s="157" t="s">
        <v>81</v>
      </c>
      <c r="AV221" s="13" t="s">
        <v>81</v>
      </c>
      <c r="AW221" s="13" t="s">
        <v>28</v>
      </c>
      <c r="AX221" s="13" t="s">
        <v>72</v>
      </c>
      <c r="AY221" s="157" t="s">
        <v>137</v>
      </c>
    </row>
    <row r="222" spans="1:65" s="13" customFormat="1">
      <c r="B222" s="155"/>
      <c r="D222" s="156" t="s">
        <v>141</v>
      </c>
      <c r="E222" s="157" t="s">
        <v>1</v>
      </c>
      <c r="F222" s="158" t="s">
        <v>375</v>
      </c>
      <c r="H222" s="159">
        <v>2.625</v>
      </c>
      <c r="L222" s="155"/>
      <c r="M222" s="160"/>
      <c r="N222" s="161"/>
      <c r="O222" s="161"/>
      <c r="P222" s="161"/>
      <c r="Q222" s="161"/>
      <c r="R222" s="161"/>
      <c r="S222" s="161"/>
      <c r="T222" s="162"/>
      <c r="AT222" s="157" t="s">
        <v>141</v>
      </c>
      <c r="AU222" s="157" t="s">
        <v>81</v>
      </c>
      <c r="AV222" s="13" t="s">
        <v>81</v>
      </c>
      <c r="AW222" s="13" t="s">
        <v>28</v>
      </c>
      <c r="AX222" s="13" t="s">
        <v>72</v>
      </c>
      <c r="AY222" s="157" t="s">
        <v>137</v>
      </c>
    </row>
    <row r="223" spans="1:65" s="13" customFormat="1">
      <c r="B223" s="155"/>
      <c r="D223" s="156" t="s">
        <v>141</v>
      </c>
      <c r="E223" s="157" t="s">
        <v>1</v>
      </c>
      <c r="F223" s="158" t="s">
        <v>214</v>
      </c>
      <c r="H223" s="159">
        <v>1.75</v>
      </c>
      <c r="L223" s="155"/>
      <c r="M223" s="160"/>
      <c r="N223" s="161"/>
      <c r="O223" s="161"/>
      <c r="P223" s="161"/>
      <c r="Q223" s="161"/>
      <c r="R223" s="161"/>
      <c r="S223" s="161"/>
      <c r="T223" s="162"/>
      <c r="AT223" s="157" t="s">
        <v>141</v>
      </c>
      <c r="AU223" s="157" t="s">
        <v>81</v>
      </c>
      <c r="AV223" s="13" t="s">
        <v>81</v>
      </c>
      <c r="AW223" s="13" t="s">
        <v>28</v>
      </c>
      <c r="AX223" s="13" t="s">
        <v>72</v>
      </c>
      <c r="AY223" s="157" t="s">
        <v>137</v>
      </c>
    </row>
    <row r="224" spans="1:65" s="13" customFormat="1">
      <c r="B224" s="155"/>
      <c r="D224" s="156" t="s">
        <v>141</v>
      </c>
      <c r="E224" s="157" t="s">
        <v>1</v>
      </c>
      <c r="F224" s="158" t="s">
        <v>213</v>
      </c>
      <c r="H224" s="159">
        <v>1.82</v>
      </c>
      <c r="L224" s="155"/>
      <c r="M224" s="160"/>
      <c r="N224" s="161"/>
      <c r="O224" s="161"/>
      <c r="P224" s="161"/>
      <c r="Q224" s="161"/>
      <c r="R224" s="161"/>
      <c r="S224" s="161"/>
      <c r="T224" s="162"/>
      <c r="AT224" s="157" t="s">
        <v>141</v>
      </c>
      <c r="AU224" s="157" t="s">
        <v>81</v>
      </c>
      <c r="AV224" s="13" t="s">
        <v>81</v>
      </c>
      <c r="AW224" s="13" t="s">
        <v>28</v>
      </c>
      <c r="AX224" s="13" t="s">
        <v>72</v>
      </c>
      <c r="AY224" s="157" t="s">
        <v>137</v>
      </c>
    </row>
    <row r="225" spans="1:51" s="13" customFormat="1">
      <c r="B225" s="155"/>
      <c r="D225" s="156" t="s">
        <v>141</v>
      </c>
      <c r="E225" s="157" t="s">
        <v>1</v>
      </c>
      <c r="F225" s="158" t="s">
        <v>376</v>
      </c>
      <c r="H225" s="159">
        <v>15</v>
      </c>
      <c r="L225" s="155"/>
      <c r="M225" s="160"/>
      <c r="N225" s="161"/>
      <c r="O225" s="161"/>
      <c r="P225" s="161"/>
      <c r="Q225" s="161"/>
      <c r="R225" s="161"/>
      <c r="S225" s="161"/>
      <c r="T225" s="162"/>
      <c r="AT225" s="157" t="s">
        <v>141</v>
      </c>
      <c r="AU225" s="157" t="s">
        <v>81</v>
      </c>
      <c r="AV225" s="13" t="s">
        <v>81</v>
      </c>
      <c r="AW225" s="13" t="s">
        <v>28</v>
      </c>
      <c r="AX225" s="13" t="s">
        <v>72</v>
      </c>
      <c r="AY225" s="157" t="s">
        <v>137</v>
      </c>
    </row>
    <row r="226" spans="1:51" s="13" customFormat="1">
      <c r="B226" s="155"/>
      <c r="D226" s="156" t="s">
        <v>141</v>
      </c>
      <c r="E226" s="157" t="s">
        <v>1</v>
      </c>
      <c r="F226" s="158" t="s">
        <v>377</v>
      </c>
      <c r="H226" s="159">
        <v>1.25</v>
      </c>
      <c r="L226" s="155"/>
      <c r="M226" s="160"/>
      <c r="N226" s="161"/>
      <c r="O226" s="161"/>
      <c r="P226" s="161"/>
      <c r="Q226" s="161"/>
      <c r="R226" s="161"/>
      <c r="S226" s="161"/>
      <c r="T226" s="162"/>
      <c r="AT226" s="157" t="s">
        <v>141</v>
      </c>
      <c r="AU226" s="157" t="s">
        <v>81</v>
      </c>
      <c r="AV226" s="13" t="s">
        <v>81</v>
      </c>
      <c r="AW226" s="13" t="s">
        <v>28</v>
      </c>
      <c r="AX226" s="13" t="s">
        <v>72</v>
      </c>
      <c r="AY226" s="157" t="s">
        <v>137</v>
      </c>
    </row>
    <row r="227" spans="1:51" s="14" customFormat="1">
      <c r="B227" s="163"/>
      <c r="D227" s="156" t="s">
        <v>141</v>
      </c>
      <c r="E227" s="164" t="s">
        <v>1</v>
      </c>
      <c r="F227" s="165" t="s">
        <v>142</v>
      </c>
      <c r="H227" s="166">
        <v>29.445</v>
      </c>
      <c r="L227" s="163"/>
      <c r="M227" s="167"/>
      <c r="N227" s="168"/>
      <c r="O227" s="168"/>
      <c r="P227" s="168"/>
      <c r="Q227" s="168"/>
      <c r="R227" s="168"/>
      <c r="S227" s="168"/>
      <c r="T227" s="169"/>
      <c r="AT227" s="164" t="s">
        <v>141</v>
      </c>
      <c r="AU227" s="164" t="s">
        <v>81</v>
      </c>
      <c r="AV227" s="14" t="s">
        <v>140</v>
      </c>
      <c r="AW227" s="14" t="s">
        <v>28</v>
      </c>
      <c r="AX227" s="14" t="s">
        <v>72</v>
      </c>
      <c r="AY227" s="164" t="s">
        <v>137</v>
      </c>
    </row>
    <row r="228" spans="1:51" s="13" customFormat="1">
      <c r="B228" s="155"/>
      <c r="D228" s="156" t="s">
        <v>141</v>
      </c>
      <c r="E228" s="157" t="s">
        <v>1</v>
      </c>
      <c r="F228" s="158" t="s">
        <v>378</v>
      </c>
      <c r="H228" s="159">
        <v>11.778</v>
      </c>
      <c r="L228" s="155"/>
      <c r="M228" s="160"/>
      <c r="N228" s="161"/>
      <c r="O228" s="161"/>
      <c r="P228" s="161"/>
      <c r="Q228" s="161"/>
      <c r="R228" s="161"/>
      <c r="S228" s="161"/>
      <c r="T228" s="162"/>
      <c r="AT228" s="157" t="s">
        <v>141</v>
      </c>
      <c r="AU228" s="157" t="s">
        <v>81</v>
      </c>
      <c r="AV228" s="13" t="s">
        <v>81</v>
      </c>
      <c r="AW228" s="13" t="s">
        <v>28</v>
      </c>
      <c r="AX228" s="13" t="s">
        <v>72</v>
      </c>
      <c r="AY228" s="157" t="s">
        <v>137</v>
      </c>
    </row>
    <row r="229" spans="1:51" s="14" customFormat="1">
      <c r="B229" s="163"/>
      <c r="D229" s="156" t="s">
        <v>141</v>
      </c>
      <c r="E229" s="164" t="s">
        <v>1</v>
      </c>
      <c r="F229" s="165" t="s">
        <v>142</v>
      </c>
      <c r="H229" s="166">
        <v>11.778</v>
      </c>
      <c r="L229" s="163"/>
      <c r="M229" s="179"/>
      <c r="N229" s="180"/>
      <c r="O229" s="180"/>
      <c r="P229" s="180"/>
      <c r="Q229" s="180"/>
      <c r="R229" s="180"/>
      <c r="S229" s="180"/>
      <c r="T229" s="181"/>
      <c r="AT229" s="164" t="s">
        <v>141</v>
      </c>
      <c r="AU229" s="164" t="s">
        <v>81</v>
      </c>
      <c r="AV229" s="14" t="s">
        <v>140</v>
      </c>
      <c r="AW229" s="14" t="s">
        <v>28</v>
      </c>
      <c r="AX229" s="14" t="s">
        <v>79</v>
      </c>
      <c r="AY229" s="164" t="s">
        <v>137</v>
      </c>
    </row>
    <row r="230" spans="1:51" s="2" customFormat="1" ht="6.95" customHeight="1">
      <c r="A230" s="30"/>
      <c r="B230" s="45"/>
      <c r="C230" s="46"/>
      <c r="D230" s="46"/>
      <c r="E230" s="46"/>
      <c r="F230" s="46"/>
      <c r="G230" s="46"/>
      <c r="H230" s="46"/>
      <c r="I230" s="46"/>
      <c r="J230" s="46"/>
      <c r="K230" s="46"/>
      <c r="L230" s="31"/>
      <c r="M230" s="30"/>
      <c r="O230" s="30"/>
      <c r="P230" s="30"/>
      <c r="Q230" s="30"/>
      <c r="R230" s="30"/>
      <c r="S230" s="30"/>
      <c r="T230" s="30"/>
      <c r="U230" s="30"/>
      <c r="V230" s="30"/>
      <c r="W230" s="30"/>
      <c r="X230" s="30"/>
      <c r="Y230" s="30"/>
      <c r="Z230" s="30"/>
      <c r="AA230" s="30"/>
      <c r="AB230" s="30"/>
      <c r="AC230" s="30"/>
      <c r="AD230" s="30"/>
      <c r="AE230" s="30"/>
    </row>
  </sheetData>
  <autoFilter ref="C127:K229"/>
  <mergeCells count="12">
    <mergeCell ref="E120:H120"/>
    <mergeCell ref="L2:V2"/>
    <mergeCell ref="E85:H85"/>
    <mergeCell ref="E87:H87"/>
    <mergeCell ref="E89:H89"/>
    <mergeCell ref="E116:H116"/>
    <mergeCell ref="E118:H118"/>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28"/>
  <sheetViews>
    <sheetView showGridLines="0" topLeftCell="A109" workbookViewId="0">
      <selection activeCell="I132" sqref="I132"/>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2"/>
    </row>
    <row r="2" spans="1:46" s="1" customFormat="1" ht="36.950000000000003" customHeight="1">
      <c r="L2" s="296" t="s">
        <v>5</v>
      </c>
      <c r="M2" s="297"/>
      <c r="N2" s="297"/>
      <c r="O2" s="297"/>
      <c r="P2" s="297"/>
      <c r="Q2" s="297"/>
      <c r="R2" s="297"/>
      <c r="S2" s="297"/>
      <c r="T2" s="297"/>
      <c r="U2" s="297"/>
      <c r="V2" s="297"/>
      <c r="AT2" s="18" t="s">
        <v>89</v>
      </c>
    </row>
    <row r="3" spans="1:46" s="1" customFormat="1" ht="6.95" customHeight="1">
      <c r="B3" s="19"/>
      <c r="C3" s="20"/>
      <c r="D3" s="20"/>
      <c r="E3" s="20"/>
      <c r="F3" s="20"/>
      <c r="G3" s="20"/>
      <c r="H3" s="20"/>
      <c r="I3" s="20"/>
      <c r="J3" s="20"/>
      <c r="K3" s="20"/>
      <c r="L3" s="21"/>
      <c r="AT3" s="18" t="s">
        <v>81</v>
      </c>
    </row>
    <row r="4" spans="1:46" s="1" customFormat="1" ht="24.95" customHeight="1">
      <c r="B4" s="21"/>
      <c r="D4" s="22" t="s">
        <v>107</v>
      </c>
      <c r="L4" s="21"/>
      <c r="M4" s="93" t="s">
        <v>10</v>
      </c>
      <c r="AT4" s="18" t="s">
        <v>3</v>
      </c>
    </row>
    <row r="5" spans="1:46" s="1" customFormat="1" ht="6.95" customHeight="1">
      <c r="B5" s="21"/>
      <c r="L5" s="21"/>
    </row>
    <row r="6" spans="1:46" s="1" customFormat="1" ht="12" customHeight="1">
      <c r="B6" s="21"/>
      <c r="D6" s="27" t="s">
        <v>14</v>
      </c>
      <c r="L6" s="21"/>
    </row>
    <row r="7" spans="1:46" s="1" customFormat="1" ht="16.5" customHeight="1">
      <c r="B7" s="21"/>
      <c r="E7" s="333" t="str">
        <f>'Rekapitulace stavby'!K6</f>
        <v>Komunitní centrum a hasičská zbrojnice Hněvčeves</v>
      </c>
      <c r="F7" s="334"/>
      <c r="G7" s="334"/>
      <c r="H7" s="334"/>
      <c r="L7" s="21"/>
    </row>
    <row r="8" spans="1:46" s="1" customFormat="1" ht="12" customHeight="1">
      <c r="B8" s="21"/>
      <c r="D8" s="27" t="s">
        <v>108</v>
      </c>
      <c r="L8" s="21"/>
    </row>
    <row r="9" spans="1:46" s="2" customFormat="1" ht="16.5" customHeight="1">
      <c r="A9" s="30"/>
      <c r="B9" s="31"/>
      <c r="C9" s="30"/>
      <c r="D9" s="30"/>
      <c r="E9" s="333" t="s">
        <v>109</v>
      </c>
      <c r="F9" s="332"/>
      <c r="G9" s="332"/>
      <c r="H9" s="332"/>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110</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324" t="s">
        <v>379</v>
      </c>
      <c r="F11" s="332"/>
      <c r="G11" s="332"/>
      <c r="H11" s="332"/>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16</v>
      </c>
      <c r="E13" s="30"/>
      <c r="F13" s="25" t="s">
        <v>1</v>
      </c>
      <c r="G13" s="30"/>
      <c r="H13" s="30"/>
      <c r="I13" s="27" t="s">
        <v>17</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18</v>
      </c>
      <c r="E14" s="30"/>
      <c r="F14" s="25" t="s">
        <v>19</v>
      </c>
      <c r="G14" s="30"/>
      <c r="H14" s="30"/>
      <c r="I14" s="27" t="s">
        <v>20</v>
      </c>
      <c r="J14" s="53">
        <f>'Rekapitulace stavby'!AN8</f>
        <v>44612</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21</v>
      </c>
      <c r="E16" s="30"/>
      <c r="F16" s="30"/>
      <c r="G16" s="30"/>
      <c r="H16" s="30"/>
      <c r="I16" s="27" t="s">
        <v>22</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23</v>
      </c>
      <c r="F17" s="30"/>
      <c r="G17" s="30"/>
      <c r="H17" s="30"/>
      <c r="I17" s="27" t="s">
        <v>24</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25</v>
      </c>
      <c r="E19" s="30"/>
      <c r="F19" s="30"/>
      <c r="G19" s="30"/>
      <c r="H19" s="30"/>
      <c r="I19" s="27" t="s">
        <v>22</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317">
        <f>'Rekapitulace stavby'!E14</f>
        <v>0</v>
      </c>
      <c r="F20" s="317"/>
      <c r="G20" s="317"/>
      <c r="H20" s="317"/>
      <c r="I20" s="27" t="s">
        <v>24</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27</v>
      </c>
      <c r="E22" s="30"/>
      <c r="F22" s="30"/>
      <c r="G22" s="30"/>
      <c r="H22" s="30"/>
      <c r="I22" s="27" t="s">
        <v>22</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24</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29</v>
      </c>
      <c r="E25" s="30"/>
      <c r="F25" s="30"/>
      <c r="G25" s="30"/>
      <c r="H25" s="30"/>
      <c r="I25" s="27" t="s">
        <v>22</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24</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30</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214.5" customHeight="1">
      <c r="A29" s="94"/>
      <c r="B29" s="95"/>
      <c r="C29" s="94"/>
      <c r="D29" s="94"/>
      <c r="E29" s="319" t="s">
        <v>111</v>
      </c>
      <c r="F29" s="319"/>
      <c r="G29" s="319"/>
      <c r="H29" s="319"/>
      <c r="I29" s="94"/>
      <c r="J29" s="94"/>
      <c r="K29" s="94"/>
      <c r="L29" s="96"/>
      <c r="S29" s="94"/>
      <c r="T29" s="94"/>
      <c r="U29" s="94"/>
      <c r="V29" s="94"/>
      <c r="W29" s="94"/>
      <c r="X29" s="94"/>
      <c r="Y29" s="94"/>
      <c r="Z29" s="94"/>
      <c r="AA29" s="94"/>
      <c r="AB29" s="94"/>
      <c r="AC29" s="94"/>
      <c r="AD29" s="94"/>
      <c r="AE29" s="94"/>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97" t="s">
        <v>32</v>
      </c>
      <c r="E32" s="30"/>
      <c r="F32" s="30"/>
      <c r="G32" s="30"/>
      <c r="H32" s="30"/>
      <c r="I32" s="30"/>
      <c r="J32" s="69">
        <f>ROUND(J120,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34</v>
      </c>
      <c r="G34" s="30"/>
      <c r="H34" s="30"/>
      <c r="I34" s="34" t="s">
        <v>33</v>
      </c>
      <c r="J34" s="34" t="s">
        <v>35</v>
      </c>
      <c r="K34" s="30"/>
      <c r="L34" s="40"/>
      <c r="S34" s="30"/>
      <c r="T34" s="30"/>
      <c r="U34" s="30"/>
      <c r="V34" s="30"/>
      <c r="W34" s="30"/>
      <c r="X34" s="30"/>
      <c r="Y34" s="30"/>
      <c r="Z34" s="30"/>
      <c r="AA34" s="30"/>
      <c r="AB34" s="30"/>
      <c r="AC34" s="30"/>
      <c r="AD34" s="30"/>
      <c r="AE34" s="30"/>
    </row>
    <row r="35" spans="1:31" s="2" customFormat="1" ht="14.45" customHeight="1">
      <c r="A35" s="30"/>
      <c r="B35" s="31"/>
      <c r="C35" s="30"/>
      <c r="D35" s="98" t="s">
        <v>36</v>
      </c>
      <c r="E35" s="27" t="s">
        <v>37</v>
      </c>
      <c r="F35" s="99">
        <f>ROUND((SUM(BE120:BE127)),  2)</f>
        <v>0</v>
      </c>
      <c r="G35" s="30"/>
      <c r="H35" s="30"/>
      <c r="I35" s="100">
        <v>0.21</v>
      </c>
      <c r="J35" s="99">
        <f>ROUND(((SUM(BE120:BE127))*I35),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38</v>
      </c>
      <c r="F36" s="99">
        <f>ROUND((SUM(BF120:BF127)),  2)</f>
        <v>0</v>
      </c>
      <c r="G36" s="30"/>
      <c r="H36" s="30"/>
      <c r="I36" s="100">
        <v>0.15</v>
      </c>
      <c r="J36" s="99">
        <f>ROUND(((SUM(BF120:BF127))*I36),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39</v>
      </c>
      <c r="F37" s="99">
        <f>ROUND((SUM(BG120:BG127)),  2)</f>
        <v>0</v>
      </c>
      <c r="G37" s="30"/>
      <c r="H37" s="30"/>
      <c r="I37" s="100">
        <v>0.21</v>
      </c>
      <c r="J37" s="99">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40</v>
      </c>
      <c r="F38" s="99">
        <f>ROUND((SUM(BH120:BH127)),  2)</f>
        <v>0</v>
      </c>
      <c r="G38" s="30"/>
      <c r="H38" s="30"/>
      <c r="I38" s="100">
        <v>0.15</v>
      </c>
      <c r="J38" s="99">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41</v>
      </c>
      <c r="F39" s="99">
        <f>ROUND((SUM(BI120:BI127)),  2)</f>
        <v>0</v>
      </c>
      <c r="G39" s="30"/>
      <c r="H39" s="30"/>
      <c r="I39" s="100">
        <v>0</v>
      </c>
      <c r="J39" s="99">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1"/>
      <c r="D41" s="102" t="s">
        <v>42</v>
      </c>
      <c r="E41" s="58"/>
      <c r="F41" s="58"/>
      <c r="G41" s="103" t="s">
        <v>43</v>
      </c>
      <c r="H41" s="104" t="s">
        <v>44</v>
      </c>
      <c r="I41" s="58"/>
      <c r="J41" s="105">
        <f>SUM(J32:J39)</f>
        <v>0</v>
      </c>
      <c r="K41" s="106"/>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45</v>
      </c>
      <c r="E50" s="42"/>
      <c r="F50" s="42"/>
      <c r="G50" s="41" t="s">
        <v>46</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47</v>
      </c>
      <c r="E61" s="33"/>
      <c r="F61" s="107" t="s">
        <v>48</v>
      </c>
      <c r="G61" s="43" t="s">
        <v>47</v>
      </c>
      <c r="H61" s="33"/>
      <c r="I61" s="33"/>
      <c r="J61" s="108" t="s">
        <v>48</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49</v>
      </c>
      <c r="E65" s="44"/>
      <c r="F65" s="44"/>
      <c r="G65" s="41" t="s">
        <v>50</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47</v>
      </c>
      <c r="E76" s="33"/>
      <c r="F76" s="107" t="s">
        <v>48</v>
      </c>
      <c r="G76" s="43" t="s">
        <v>47</v>
      </c>
      <c r="H76" s="33"/>
      <c r="I76" s="33"/>
      <c r="J76" s="108" t="s">
        <v>48</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112</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333" t="str">
        <f>E7</f>
        <v>Komunitní centrum a hasičská zbrojnice Hněvčeves</v>
      </c>
      <c r="F85" s="334"/>
      <c r="G85" s="334"/>
      <c r="H85" s="334"/>
      <c r="I85" s="30"/>
      <c r="J85" s="30"/>
      <c r="K85" s="30"/>
      <c r="L85" s="40"/>
      <c r="S85" s="30"/>
      <c r="T85" s="30"/>
      <c r="U85" s="30"/>
      <c r="V85" s="30"/>
      <c r="W85" s="30"/>
      <c r="X85" s="30"/>
      <c r="Y85" s="30"/>
      <c r="Z85" s="30"/>
      <c r="AA85" s="30"/>
      <c r="AB85" s="30"/>
      <c r="AC85" s="30"/>
      <c r="AD85" s="30"/>
      <c r="AE85" s="30"/>
    </row>
    <row r="86" spans="1:31" s="1" customFormat="1" ht="12" customHeight="1">
      <c r="B86" s="21"/>
      <c r="C86" s="27" t="s">
        <v>108</v>
      </c>
      <c r="L86" s="21"/>
    </row>
    <row r="87" spans="1:31" s="2" customFormat="1" ht="16.5" customHeight="1">
      <c r="A87" s="30"/>
      <c r="B87" s="31"/>
      <c r="C87" s="30"/>
      <c r="D87" s="30"/>
      <c r="E87" s="333" t="s">
        <v>109</v>
      </c>
      <c r="F87" s="332"/>
      <c r="G87" s="332"/>
      <c r="H87" s="332"/>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110</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324" t="str">
        <f>E11</f>
        <v>03 - Zpevněné plochy</v>
      </c>
      <c r="F89" s="332"/>
      <c r="G89" s="332"/>
      <c r="H89" s="332"/>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18</v>
      </c>
      <c r="D91" s="30"/>
      <c r="E91" s="30"/>
      <c r="F91" s="25" t="str">
        <f>F14</f>
        <v>Hněvčeves 54</v>
      </c>
      <c r="G91" s="30"/>
      <c r="H91" s="30"/>
      <c r="I91" s="27" t="s">
        <v>20</v>
      </c>
      <c r="J91" s="53">
        <f>IF(J14="","",J14)</f>
        <v>44612</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21</v>
      </c>
      <c r="D93" s="30"/>
      <c r="E93" s="30"/>
      <c r="F93" s="25" t="str">
        <f>E17</f>
        <v>Obec Hněvčeves, Hněvčeves 54, 503 15</v>
      </c>
      <c r="G93" s="30"/>
      <c r="H93" s="30"/>
      <c r="I93" s="27" t="s">
        <v>27</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25</v>
      </c>
      <c r="D94" s="30"/>
      <c r="E94" s="30"/>
      <c r="F94" s="25">
        <f>IF(E20="","",E20)</f>
        <v>0</v>
      </c>
      <c r="G94" s="30"/>
      <c r="H94" s="30"/>
      <c r="I94" s="27" t="s">
        <v>29</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09" t="s">
        <v>113</v>
      </c>
      <c r="D96" s="101"/>
      <c r="E96" s="101"/>
      <c r="F96" s="101"/>
      <c r="G96" s="101"/>
      <c r="H96" s="101"/>
      <c r="I96" s="101"/>
      <c r="J96" s="110" t="s">
        <v>114</v>
      </c>
      <c r="K96" s="101"/>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1" t="s">
        <v>115</v>
      </c>
      <c r="D98" s="30"/>
      <c r="E98" s="30"/>
      <c r="F98" s="30"/>
      <c r="G98" s="30"/>
      <c r="H98" s="30"/>
      <c r="I98" s="30"/>
      <c r="J98" s="69">
        <f>J120</f>
        <v>0</v>
      </c>
      <c r="K98" s="30"/>
      <c r="L98" s="40"/>
      <c r="S98" s="30"/>
      <c r="T98" s="30"/>
      <c r="U98" s="30"/>
      <c r="V98" s="30"/>
      <c r="W98" s="30"/>
      <c r="X98" s="30"/>
      <c r="Y98" s="30"/>
      <c r="Z98" s="30"/>
      <c r="AA98" s="30"/>
      <c r="AB98" s="30"/>
      <c r="AC98" s="30"/>
      <c r="AD98" s="30"/>
      <c r="AE98" s="30"/>
      <c r="AU98" s="18" t="s">
        <v>116</v>
      </c>
    </row>
    <row r="99" spans="1:47" s="2" customFormat="1" ht="21.75" customHeight="1">
      <c r="A99" s="30"/>
      <c r="B99" s="31"/>
      <c r="C99" s="30"/>
      <c r="D99" s="30"/>
      <c r="E99" s="30"/>
      <c r="F99" s="30"/>
      <c r="G99" s="30"/>
      <c r="H99" s="30"/>
      <c r="I99" s="30"/>
      <c r="J99" s="30"/>
      <c r="K99" s="30"/>
      <c r="L99" s="40"/>
      <c r="S99" s="30"/>
      <c r="T99" s="30"/>
      <c r="U99" s="30"/>
      <c r="V99" s="30"/>
      <c r="W99" s="30"/>
      <c r="X99" s="30"/>
      <c r="Y99" s="30"/>
      <c r="Z99" s="30"/>
      <c r="AA99" s="30"/>
      <c r="AB99" s="30"/>
      <c r="AC99" s="30"/>
      <c r="AD99" s="30"/>
      <c r="AE99" s="30"/>
    </row>
    <row r="100" spans="1:47" s="2" customFormat="1" ht="6.95" customHeight="1">
      <c r="A100" s="30"/>
      <c r="B100" s="45"/>
      <c r="C100" s="46"/>
      <c r="D100" s="46"/>
      <c r="E100" s="46"/>
      <c r="F100" s="46"/>
      <c r="G100" s="46"/>
      <c r="H100" s="46"/>
      <c r="I100" s="46"/>
      <c r="J100" s="46"/>
      <c r="K100" s="46"/>
      <c r="L100" s="40"/>
      <c r="S100" s="30"/>
      <c r="T100" s="30"/>
      <c r="U100" s="30"/>
      <c r="V100" s="30"/>
      <c r="W100" s="30"/>
      <c r="X100" s="30"/>
      <c r="Y100" s="30"/>
      <c r="Z100" s="30"/>
      <c r="AA100" s="30"/>
      <c r="AB100" s="30"/>
      <c r="AC100" s="30"/>
      <c r="AD100" s="30"/>
      <c r="AE100" s="30"/>
    </row>
    <row r="104" spans="1:47" s="2" customFormat="1" ht="6.95" customHeight="1">
      <c r="A104" s="30"/>
      <c r="B104" s="47"/>
      <c r="C104" s="48"/>
      <c r="D104" s="48"/>
      <c r="E104" s="48"/>
      <c r="F104" s="48"/>
      <c r="G104" s="48"/>
      <c r="H104" s="48"/>
      <c r="I104" s="48"/>
      <c r="J104" s="48"/>
      <c r="K104" s="48"/>
      <c r="L104" s="40"/>
      <c r="S104" s="30"/>
      <c r="T104" s="30"/>
      <c r="U104" s="30"/>
      <c r="V104" s="30"/>
      <c r="W104" s="30"/>
      <c r="X104" s="30"/>
      <c r="Y104" s="30"/>
      <c r="Z104" s="30"/>
      <c r="AA104" s="30"/>
      <c r="AB104" s="30"/>
      <c r="AC104" s="30"/>
      <c r="AD104" s="30"/>
      <c r="AE104" s="30"/>
    </row>
    <row r="105" spans="1:47" s="2" customFormat="1" ht="24.95" customHeight="1">
      <c r="A105" s="30"/>
      <c r="B105" s="31"/>
      <c r="C105" s="22" t="s">
        <v>122</v>
      </c>
      <c r="D105" s="30"/>
      <c r="E105" s="30"/>
      <c r="F105" s="30"/>
      <c r="G105" s="30"/>
      <c r="H105" s="30"/>
      <c r="I105" s="30"/>
      <c r="J105" s="30"/>
      <c r="K105" s="30"/>
      <c r="L105" s="40"/>
      <c r="S105" s="30"/>
      <c r="T105" s="30"/>
      <c r="U105" s="30"/>
      <c r="V105" s="30"/>
      <c r="W105" s="30"/>
      <c r="X105" s="30"/>
      <c r="Y105" s="30"/>
      <c r="Z105" s="30"/>
      <c r="AA105" s="30"/>
      <c r="AB105" s="30"/>
      <c r="AC105" s="30"/>
      <c r="AD105" s="30"/>
      <c r="AE105" s="30"/>
    </row>
    <row r="106" spans="1:47" s="2" customFormat="1" ht="6.95" customHeight="1">
      <c r="A106" s="30"/>
      <c r="B106" s="31"/>
      <c r="C106" s="30"/>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12" customHeight="1">
      <c r="A107" s="30"/>
      <c r="B107" s="31"/>
      <c r="C107" s="27" t="s">
        <v>14</v>
      </c>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16.5" customHeight="1">
      <c r="A108" s="30"/>
      <c r="B108" s="31"/>
      <c r="C108" s="30"/>
      <c r="D108" s="30"/>
      <c r="E108" s="333" t="str">
        <f>E7</f>
        <v>Komunitní centrum a hasičská zbrojnice Hněvčeves</v>
      </c>
      <c r="F108" s="334"/>
      <c r="G108" s="334"/>
      <c r="H108" s="334"/>
      <c r="I108" s="30"/>
      <c r="J108" s="30"/>
      <c r="K108" s="30"/>
      <c r="L108" s="40"/>
      <c r="S108" s="30"/>
      <c r="T108" s="30"/>
      <c r="U108" s="30"/>
      <c r="V108" s="30"/>
      <c r="W108" s="30"/>
      <c r="X108" s="30"/>
      <c r="Y108" s="30"/>
      <c r="Z108" s="30"/>
      <c r="AA108" s="30"/>
      <c r="AB108" s="30"/>
      <c r="AC108" s="30"/>
      <c r="AD108" s="30"/>
      <c r="AE108" s="30"/>
    </row>
    <row r="109" spans="1:47" s="1" customFormat="1" ht="12" customHeight="1">
      <c r="B109" s="21"/>
      <c r="C109" s="27" t="s">
        <v>108</v>
      </c>
      <c r="L109" s="21"/>
    </row>
    <row r="110" spans="1:47" s="2" customFormat="1" ht="16.5" customHeight="1">
      <c r="A110" s="30"/>
      <c r="B110" s="31"/>
      <c r="C110" s="30"/>
      <c r="D110" s="30"/>
      <c r="E110" s="333" t="s">
        <v>109</v>
      </c>
      <c r="F110" s="332"/>
      <c r="G110" s="332"/>
      <c r="H110" s="332"/>
      <c r="I110" s="30"/>
      <c r="J110" s="30"/>
      <c r="K110" s="30"/>
      <c r="L110" s="40"/>
      <c r="S110" s="30"/>
      <c r="T110" s="30"/>
      <c r="U110" s="30"/>
      <c r="V110" s="30"/>
      <c r="W110" s="30"/>
      <c r="X110" s="30"/>
      <c r="Y110" s="30"/>
      <c r="Z110" s="30"/>
      <c r="AA110" s="30"/>
      <c r="AB110" s="30"/>
      <c r="AC110" s="30"/>
      <c r="AD110" s="30"/>
      <c r="AE110" s="30"/>
    </row>
    <row r="111" spans="1:47" s="2" customFormat="1" ht="12" customHeight="1">
      <c r="A111" s="30"/>
      <c r="B111" s="31"/>
      <c r="C111" s="27" t="s">
        <v>110</v>
      </c>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47" s="2" customFormat="1" ht="16.5" customHeight="1">
      <c r="A112" s="30"/>
      <c r="B112" s="31"/>
      <c r="C112" s="30"/>
      <c r="D112" s="30"/>
      <c r="E112" s="324" t="str">
        <f>E11</f>
        <v>03 - Zpevněné plochy</v>
      </c>
      <c r="F112" s="332"/>
      <c r="G112" s="332"/>
      <c r="H112" s="332"/>
      <c r="I112" s="30"/>
      <c r="J112" s="30"/>
      <c r="K112" s="30"/>
      <c r="L112" s="40"/>
      <c r="S112" s="30"/>
      <c r="T112" s="30"/>
      <c r="U112" s="30"/>
      <c r="V112" s="30"/>
      <c r="W112" s="30"/>
      <c r="X112" s="30"/>
      <c r="Y112" s="30"/>
      <c r="Z112" s="30"/>
      <c r="AA112" s="30"/>
      <c r="AB112" s="30"/>
      <c r="AC112" s="30"/>
      <c r="AD112" s="30"/>
      <c r="AE112" s="30"/>
    </row>
    <row r="113" spans="1:65" s="2" customFormat="1" ht="6.95" customHeight="1">
      <c r="A113" s="30"/>
      <c r="B113" s="31"/>
      <c r="C113" s="30"/>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5" s="2" customFormat="1" ht="12" customHeight="1">
      <c r="A114" s="30"/>
      <c r="B114" s="31"/>
      <c r="C114" s="27" t="s">
        <v>18</v>
      </c>
      <c r="D114" s="30"/>
      <c r="E114" s="30"/>
      <c r="F114" s="25" t="str">
        <f>F14</f>
        <v>Hněvčeves 54</v>
      </c>
      <c r="G114" s="30"/>
      <c r="H114" s="30"/>
      <c r="I114" s="27" t="s">
        <v>20</v>
      </c>
      <c r="J114" s="53">
        <f>IF(J14="","",J14)</f>
        <v>44612</v>
      </c>
      <c r="K114" s="30"/>
      <c r="L114" s="40"/>
      <c r="S114" s="30"/>
      <c r="T114" s="30"/>
      <c r="U114" s="30"/>
      <c r="V114" s="30"/>
      <c r="W114" s="30"/>
      <c r="X114" s="30"/>
      <c r="Y114" s="30"/>
      <c r="Z114" s="30"/>
      <c r="AA114" s="30"/>
      <c r="AB114" s="30"/>
      <c r="AC114" s="30"/>
      <c r="AD114" s="30"/>
      <c r="AE114" s="30"/>
    </row>
    <row r="115" spans="1:65"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2" customFormat="1" ht="15.2" customHeight="1">
      <c r="A116" s="30"/>
      <c r="B116" s="31"/>
      <c r="C116" s="27" t="s">
        <v>21</v>
      </c>
      <c r="D116" s="30"/>
      <c r="E116" s="30"/>
      <c r="F116" s="25" t="str">
        <f>E17</f>
        <v>Obec Hněvčeves, Hněvčeves 54, 503 15</v>
      </c>
      <c r="G116" s="30"/>
      <c r="H116" s="30"/>
      <c r="I116" s="27" t="s">
        <v>27</v>
      </c>
      <c r="J116" s="28" t="str">
        <f>E23</f>
        <v xml:space="preserve"> </v>
      </c>
      <c r="K116" s="30"/>
      <c r="L116" s="40"/>
      <c r="S116" s="30"/>
      <c r="T116" s="30"/>
      <c r="U116" s="30"/>
      <c r="V116" s="30"/>
      <c r="W116" s="30"/>
      <c r="X116" s="30"/>
      <c r="Y116" s="30"/>
      <c r="Z116" s="30"/>
      <c r="AA116" s="30"/>
      <c r="AB116" s="30"/>
      <c r="AC116" s="30"/>
      <c r="AD116" s="30"/>
      <c r="AE116" s="30"/>
    </row>
    <row r="117" spans="1:65" s="2" customFormat="1" ht="15.2" customHeight="1">
      <c r="A117" s="30"/>
      <c r="B117" s="31"/>
      <c r="C117" s="27" t="s">
        <v>25</v>
      </c>
      <c r="D117" s="30"/>
      <c r="E117" s="30"/>
      <c r="F117" s="25">
        <f>IF(E20="","",E20)</f>
        <v>0</v>
      </c>
      <c r="G117" s="30"/>
      <c r="H117" s="30"/>
      <c r="I117" s="27" t="s">
        <v>29</v>
      </c>
      <c r="J117" s="28" t="str">
        <f>E26</f>
        <v xml:space="preserve"> </v>
      </c>
      <c r="K117" s="30"/>
      <c r="L117" s="40"/>
      <c r="S117" s="30"/>
      <c r="T117" s="30"/>
      <c r="U117" s="30"/>
      <c r="V117" s="30"/>
      <c r="W117" s="30"/>
      <c r="X117" s="30"/>
      <c r="Y117" s="30"/>
      <c r="Z117" s="30"/>
      <c r="AA117" s="30"/>
      <c r="AB117" s="30"/>
      <c r="AC117" s="30"/>
      <c r="AD117" s="30"/>
      <c r="AE117" s="30"/>
    </row>
    <row r="118" spans="1:65" s="2" customFormat="1" ht="10.35" customHeight="1">
      <c r="A118" s="30"/>
      <c r="B118" s="31"/>
      <c r="C118" s="30"/>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5" s="11" customFormat="1" ht="29.25" customHeight="1">
      <c r="A119" s="120"/>
      <c r="B119" s="121"/>
      <c r="C119" s="122" t="s">
        <v>123</v>
      </c>
      <c r="D119" s="123" t="s">
        <v>57</v>
      </c>
      <c r="E119" s="123" t="s">
        <v>53</v>
      </c>
      <c r="F119" s="123" t="s">
        <v>54</v>
      </c>
      <c r="G119" s="123" t="s">
        <v>124</v>
      </c>
      <c r="H119" s="123" t="s">
        <v>125</v>
      </c>
      <c r="I119" s="123" t="s">
        <v>126</v>
      </c>
      <c r="J119" s="123" t="s">
        <v>114</v>
      </c>
      <c r="K119" s="124" t="s">
        <v>127</v>
      </c>
      <c r="L119" s="125"/>
      <c r="M119" s="60" t="s">
        <v>1</v>
      </c>
      <c r="N119" s="61" t="s">
        <v>36</v>
      </c>
      <c r="O119" s="61" t="s">
        <v>128</v>
      </c>
      <c r="P119" s="61" t="s">
        <v>129</v>
      </c>
      <c r="Q119" s="61" t="s">
        <v>130</v>
      </c>
      <c r="R119" s="61" t="s">
        <v>131</v>
      </c>
      <c r="S119" s="61" t="s">
        <v>132</v>
      </c>
      <c r="T119" s="62" t="s">
        <v>133</v>
      </c>
      <c r="U119" s="120"/>
      <c r="V119" s="120"/>
      <c r="W119" s="120"/>
      <c r="X119" s="120"/>
      <c r="Y119" s="120"/>
      <c r="Z119" s="120"/>
      <c r="AA119" s="120"/>
      <c r="AB119" s="120"/>
      <c r="AC119" s="120"/>
      <c r="AD119" s="120"/>
      <c r="AE119" s="120"/>
    </row>
    <row r="120" spans="1:65" s="2" customFormat="1" ht="22.9" customHeight="1">
      <c r="A120" s="30"/>
      <c r="B120" s="31"/>
      <c r="C120" s="67" t="s">
        <v>134</v>
      </c>
      <c r="D120" s="30"/>
      <c r="E120" s="30"/>
      <c r="F120" s="30"/>
      <c r="G120" s="30"/>
      <c r="H120" s="30"/>
      <c r="I120" s="30"/>
      <c r="J120" s="126">
        <f>BK120</f>
        <v>0</v>
      </c>
      <c r="K120" s="30"/>
      <c r="L120" s="31"/>
      <c r="M120" s="63"/>
      <c r="N120" s="54"/>
      <c r="O120" s="64"/>
      <c r="P120" s="127">
        <f>SUM(P121:P127)</f>
        <v>0</v>
      </c>
      <c r="Q120" s="64"/>
      <c r="R120" s="127">
        <f>SUM(R121:R127)</f>
        <v>0</v>
      </c>
      <c r="S120" s="64"/>
      <c r="T120" s="128">
        <f>SUM(T121:T127)</f>
        <v>0</v>
      </c>
      <c r="U120" s="30"/>
      <c r="V120" s="30"/>
      <c r="W120" s="30"/>
      <c r="X120" s="30"/>
      <c r="Y120" s="30"/>
      <c r="Z120" s="30"/>
      <c r="AA120" s="30"/>
      <c r="AB120" s="30"/>
      <c r="AC120" s="30"/>
      <c r="AD120" s="30"/>
      <c r="AE120" s="30"/>
      <c r="AT120" s="18" t="s">
        <v>71</v>
      </c>
      <c r="AU120" s="18" t="s">
        <v>116</v>
      </c>
      <c r="BK120" s="129">
        <f>SUM(BK121:BK127)</f>
        <v>0</v>
      </c>
    </row>
    <row r="121" spans="1:65" s="2" customFormat="1" ht="33" customHeight="1">
      <c r="A121" s="30"/>
      <c r="B121" s="142"/>
      <c r="C121" s="143" t="s">
        <v>79</v>
      </c>
      <c r="D121" s="143" t="s">
        <v>138</v>
      </c>
      <c r="E121" s="144" t="s">
        <v>79</v>
      </c>
      <c r="F121" s="145" t="s">
        <v>380</v>
      </c>
      <c r="G121" s="146" t="s">
        <v>139</v>
      </c>
      <c r="H121" s="147">
        <v>53</v>
      </c>
      <c r="I121" s="148">
        <v>0</v>
      </c>
      <c r="J121" s="148">
        <f>ROUND(I121*H121,2)</f>
        <v>0</v>
      </c>
      <c r="K121" s="145" t="s">
        <v>1</v>
      </c>
      <c r="L121" s="31"/>
      <c r="M121" s="149" t="s">
        <v>1</v>
      </c>
      <c r="N121" s="150" t="s">
        <v>37</v>
      </c>
      <c r="O121" s="151">
        <v>0</v>
      </c>
      <c r="P121" s="151">
        <f>O121*H121</f>
        <v>0</v>
      </c>
      <c r="Q121" s="151">
        <v>0</v>
      </c>
      <c r="R121" s="151">
        <f>Q121*H121</f>
        <v>0</v>
      </c>
      <c r="S121" s="151">
        <v>0</v>
      </c>
      <c r="T121" s="152">
        <f>S121*H121</f>
        <v>0</v>
      </c>
      <c r="U121" s="30"/>
      <c r="V121" s="30"/>
      <c r="W121" s="30"/>
      <c r="X121" s="30"/>
      <c r="Y121" s="30"/>
      <c r="Z121" s="30"/>
      <c r="AA121" s="30"/>
      <c r="AB121" s="30"/>
      <c r="AC121" s="30"/>
      <c r="AD121" s="30"/>
      <c r="AE121" s="30"/>
      <c r="AR121" s="153" t="s">
        <v>140</v>
      </c>
      <c r="AT121" s="153" t="s">
        <v>138</v>
      </c>
      <c r="AU121" s="153" t="s">
        <v>72</v>
      </c>
      <c r="AY121" s="18" t="s">
        <v>137</v>
      </c>
      <c r="BE121" s="154">
        <f>IF(N121="základní",J121,0)</f>
        <v>0</v>
      </c>
      <c r="BF121" s="154">
        <f>IF(N121="snížená",J121,0)</f>
        <v>0</v>
      </c>
      <c r="BG121" s="154">
        <f>IF(N121="zákl. přenesená",J121,0)</f>
        <v>0</v>
      </c>
      <c r="BH121" s="154">
        <f>IF(N121="sníž. přenesená",J121,0)</f>
        <v>0</v>
      </c>
      <c r="BI121" s="154">
        <f>IF(N121="nulová",J121,0)</f>
        <v>0</v>
      </c>
      <c r="BJ121" s="18" t="s">
        <v>79</v>
      </c>
      <c r="BK121" s="154">
        <f>ROUND(I121*H121,2)</f>
        <v>0</v>
      </c>
      <c r="BL121" s="18" t="s">
        <v>140</v>
      </c>
      <c r="BM121" s="153" t="s">
        <v>178</v>
      </c>
    </row>
    <row r="122" spans="1:65" s="2" customFormat="1" ht="33" customHeight="1">
      <c r="A122" s="30"/>
      <c r="B122" s="142"/>
      <c r="C122" s="143" t="s">
        <v>81</v>
      </c>
      <c r="D122" s="143" t="s">
        <v>138</v>
      </c>
      <c r="E122" s="144" t="s">
        <v>81</v>
      </c>
      <c r="F122" s="145" t="s">
        <v>381</v>
      </c>
      <c r="G122" s="146" t="s">
        <v>139</v>
      </c>
      <c r="H122" s="147">
        <v>34</v>
      </c>
      <c r="I122" s="148">
        <v>0</v>
      </c>
      <c r="J122" s="148">
        <f>ROUND(I122*H122,2)</f>
        <v>0</v>
      </c>
      <c r="K122" s="145" t="s">
        <v>1</v>
      </c>
      <c r="L122" s="31"/>
      <c r="M122" s="149" t="s">
        <v>1</v>
      </c>
      <c r="N122" s="150" t="s">
        <v>37</v>
      </c>
      <c r="O122" s="151">
        <v>0</v>
      </c>
      <c r="P122" s="151">
        <f>O122*H122</f>
        <v>0</v>
      </c>
      <c r="Q122" s="151">
        <v>0</v>
      </c>
      <c r="R122" s="151">
        <f>Q122*H122</f>
        <v>0</v>
      </c>
      <c r="S122" s="151">
        <v>0</v>
      </c>
      <c r="T122" s="152">
        <f>S122*H122</f>
        <v>0</v>
      </c>
      <c r="U122" s="30"/>
      <c r="V122" s="30"/>
      <c r="W122" s="30"/>
      <c r="X122" s="30"/>
      <c r="Y122" s="30"/>
      <c r="Z122" s="30"/>
      <c r="AA122" s="30"/>
      <c r="AB122" s="30"/>
      <c r="AC122" s="30"/>
      <c r="AD122" s="30"/>
      <c r="AE122" s="30"/>
      <c r="AR122" s="153" t="s">
        <v>140</v>
      </c>
      <c r="AT122" s="153" t="s">
        <v>138</v>
      </c>
      <c r="AU122" s="153" t="s">
        <v>72</v>
      </c>
      <c r="AY122" s="18" t="s">
        <v>137</v>
      </c>
      <c r="BE122" s="154">
        <f>IF(N122="základní",J122,0)</f>
        <v>0</v>
      </c>
      <c r="BF122" s="154">
        <f>IF(N122="snížená",J122,0)</f>
        <v>0</v>
      </c>
      <c r="BG122" s="154">
        <f>IF(N122="zákl. přenesená",J122,0)</f>
        <v>0</v>
      </c>
      <c r="BH122" s="154">
        <f>IF(N122="sníž. přenesená",J122,0)</f>
        <v>0</v>
      </c>
      <c r="BI122" s="154">
        <f>IF(N122="nulová",J122,0)</f>
        <v>0</v>
      </c>
      <c r="BJ122" s="18" t="s">
        <v>79</v>
      </c>
      <c r="BK122" s="154">
        <f>ROUND(I122*H122,2)</f>
        <v>0</v>
      </c>
      <c r="BL122" s="18" t="s">
        <v>140</v>
      </c>
      <c r="BM122" s="153" t="s">
        <v>382</v>
      </c>
    </row>
    <row r="123" spans="1:65" s="2" customFormat="1" ht="21.75" customHeight="1">
      <c r="A123" s="30"/>
      <c r="B123" s="142"/>
      <c r="C123" s="143" t="s">
        <v>143</v>
      </c>
      <c r="D123" s="143" t="s">
        <v>138</v>
      </c>
      <c r="E123" s="144" t="s">
        <v>143</v>
      </c>
      <c r="F123" s="145" t="s">
        <v>383</v>
      </c>
      <c r="G123" s="146" t="s">
        <v>139</v>
      </c>
      <c r="H123" s="147">
        <v>87.04</v>
      </c>
      <c r="I123" s="148">
        <v>0</v>
      </c>
      <c r="J123" s="148">
        <f>ROUND(I123*H123,2)</f>
        <v>0</v>
      </c>
      <c r="K123" s="145" t="s">
        <v>1</v>
      </c>
      <c r="L123" s="31"/>
      <c r="M123" s="149" t="s">
        <v>1</v>
      </c>
      <c r="N123" s="150" t="s">
        <v>37</v>
      </c>
      <c r="O123" s="151">
        <v>0</v>
      </c>
      <c r="P123" s="151">
        <f>O123*H123</f>
        <v>0</v>
      </c>
      <c r="Q123" s="151">
        <v>0</v>
      </c>
      <c r="R123" s="151">
        <f>Q123*H123</f>
        <v>0</v>
      </c>
      <c r="S123" s="151">
        <v>0</v>
      </c>
      <c r="T123" s="152">
        <f>S123*H123</f>
        <v>0</v>
      </c>
      <c r="U123" s="30"/>
      <c r="V123" s="30"/>
      <c r="W123" s="30"/>
      <c r="X123" s="30"/>
      <c r="Y123" s="30"/>
      <c r="Z123" s="30"/>
      <c r="AA123" s="30"/>
      <c r="AB123" s="30"/>
      <c r="AC123" s="30"/>
      <c r="AD123" s="30"/>
      <c r="AE123" s="30"/>
      <c r="AR123" s="153" t="s">
        <v>140</v>
      </c>
      <c r="AT123" s="153" t="s">
        <v>138</v>
      </c>
      <c r="AU123" s="153" t="s">
        <v>72</v>
      </c>
      <c r="AY123" s="18" t="s">
        <v>137</v>
      </c>
      <c r="BE123" s="154">
        <f>IF(N123="základní",J123,0)</f>
        <v>0</v>
      </c>
      <c r="BF123" s="154">
        <f>IF(N123="snížená",J123,0)</f>
        <v>0</v>
      </c>
      <c r="BG123" s="154">
        <f>IF(N123="zákl. přenesená",J123,0)</f>
        <v>0</v>
      </c>
      <c r="BH123" s="154">
        <f>IF(N123="sníž. přenesená",J123,0)</f>
        <v>0</v>
      </c>
      <c r="BI123" s="154">
        <f>IF(N123="nulová",J123,0)</f>
        <v>0</v>
      </c>
      <c r="BJ123" s="18" t="s">
        <v>79</v>
      </c>
      <c r="BK123" s="154">
        <f>ROUND(I123*H123,2)</f>
        <v>0</v>
      </c>
      <c r="BL123" s="18" t="s">
        <v>140</v>
      </c>
      <c r="BM123" s="153" t="s">
        <v>384</v>
      </c>
    </row>
    <row r="124" spans="1:65" s="13" customFormat="1">
      <c r="B124" s="155"/>
      <c r="D124" s="156" t="s">
        <v>141</v>
      </c>
      <c r="E124" s="157" t="s">
        <v>1</v>
      </c>
      <c r="F124" s="158" t="s">
        <v>385</v>
      </c>
      <c r="H124" s="159">
        <v>87.04</v>
      </c>
      <c r="L124" s="155"/>
      <c r="M124" s="160"/>
      <c r="N124" s="161"/>
      <c r="O124" s="161"/>
      <c r="P124" s="161"/>
      <c r="Q124" s="161"/>
      <c r="R124" s="161"/>
      <c r="S124" s="161"/>
      <c r="T124" s="162"/>
      <c r="AT124" s="157" t="s">
        <v>141</v>
      </c>
      <c r="AU124" s="157" t="s">
        <v>72</v>
      </c>
      <c r="AV124" s="13" t="s">
        <v>81</v>
      </c>
      <c r="AW124" s="13" t="s">
        <v>28</v>
      </c>
      <c r="AX124" s="13" t="s">
        <v>79</v>
      </c>
      <c r="AY124" s="157" t="s">
        <v>137</v>
      </c>
    </row>
    <row r="125" spans="1:65" s="2" customFormat="1" ht="33" customHeight="1">
      <c r="A125" s="30"/>
      <c r="B125" s="142"/>
      <c r="C125" s="143" t="s">
        <v>140</v>
      </c>
      <c r="D125" s="143" t="s">
        <v>138</v>
      </c>
      <c r="E125" s="144" t="s">
        <v>140</v>
      </c>
      <c r="F125" s="145" t="s">
        <v>386</v>
      </c>
      <c r="G125" s="146" t="s">
        <v>139</v>
      </c>
      <c r="H125" s="147">
        <v>128</v>
      </c>
      <c r="I125" s="148">
        <v>0</v>
      </c>
      <c r="J125" s="148">
        <f>ROUND(I125*H125,2)</f>
        <v>0</v>
      </c>
      <c r="K125" s="145" t="s">
        <v>1</v>
      </c>
      <c r="L125" s="31"/>
      <c r="M125" s="149" t="s">
        <v>1</v>
      </c>
      <c r="N125" s="150" t="s">
        <v>37</v>
      </c>
      <c r="O125" s="151">
        <v>0</v>
      </c>
      <c r="P125" s="151">
        <f>O125*H125</f>
        <v>0</v>
      </c>
      <c r="Q125" s="151">
        <v>0</v>
      </c>
      <c r="R125" s="151">
        <f>Q125*H125</f>
        <v>0</v>
      </c>
      <c r="S125" s="151">
        <v>0</v>
      </c>
      <c r="T125" s="152">
        <f>S125*H125</f>
        <v>0</v>
      </c>
      <c r="U125" s="30"/>
      <c r="V125" s="30"/>
      <c r="W125" s="30"/>
      <c r="X125" s="30"/>
      <c r="Y125" s="30"/>
      <c r="Z125" s="30"/>
      <c r="AA125" s="30"/>
      <c r="AB125" s="30"/>
      <c r="AC125" s="30"/>
      <c r="AD125" s="30"/>
      <c r="AE125" s="30"/>
      <c r="AR125" s="153" t="s">
        <v>140</v>
      </c>
      <c r="AT125" s="153" t="s">
        <v>138</v>
      </c>
      <c r="AU125" s="153" t="s">
        <v>72</v>
      </c>
      <c r="AY125" s="18" t="s">
        <v>137</v>
      </c>
      <c r="BE125" s="154">
        <f>IF(N125="základní",J125,0)</f>
        <v>0</v>
      </c>
      <c r="BF125" s="154">
        <f>IF(N125="snížená",J125,0)</f>
        <v>0</v>
      </c>
      <c r="BG125" s="154">
        <f>IF(N125="zákl. přenesená",J125,0)</f>
        <v>0</v>
      </c>
      <c r="BH125" s="154">
        <f>IF(N125="sníž. přenesená",J125,0)</f>
        <v>0</v>
      </c>
      <c r="BI125" s="154">
        <f>IF(N125="nulová",J125,0)</f>
        <v>0</v>
      </c>
      <c r="BJ125" s="18" t="s">
        <v>79</v>
      </c>
      <c r="BK125" s="154">
        <f>ROUND(I125*H125,2)</f>
        <v>0</v>
      </c>
      <c r="BL125" s="18" t="s">
        <v>140</v>
      </c>
      <c r="BM125" s="153" t="s">
        <v>387</v>
      </c>
    </row>
    <row r="126" spans="1:65" s="2" customFormat="1" ht="33" customHeight="1">
      <c r="A126" s="30"/>
      <c r="B126" s="142"/>
      <c r="C126" s="143" t="s">
        <v>145</v>
      </c>
      <c r="D126" s="143" t="s">
        <v>138</v>
      </c>
      <c r="E126" s="144" t="s">
        <v>145</v>
      </c>
      <c r="F126" s="145" t="s">
        <v>388</v>
      </c>
      <c r="G126" s="146" t="s">
        <v>139</v>
      </c>
      <c r="H126" s="147">
        <v>50</v>
      </c>
      <c r="I126" s="148">
        <v>0</v>
      </c>
      <c r="J126" s="148">
        <f>ROUND(I126*H126,2)</f>
        <v>0</v>
      </c>
      <c r="K126" s="145" t="s">
        <v>1</v>
      </c>
      <c r="L126" s="31"/>
      <c r="M126" s="149" t="s">
        <v>1</v>
      </c>
      <c r="N126" s="150" t="s">
        <v>37</v>
      </c>
      <c r="O126" s="151">
        <v>0</v>
      </c>
      <c r="P126" s="151">
        <f>O126*H126</f>
        <v>0</v>
      </c>
      <c r="Q126" s="151">
        <v>0</v>
      </c>
      <c r="R126" s="151">
        <f>Q126*H126</f>
        <v>0</v>
      </c>
      <c r="S126" s="151">
        <v>0</v>
      </c>
      <c r="T126" s="152">
        <f>S126*H126</f>
        <v>0</v>
      </c>
      <c r="U126" s="30"/>
      <c r="V126" s="30"/>
      <c r="W126" s="30"/>
      <c r="X126" s="30"/>
      <c r="Y126" s="30"/>
      <c r="Z126" s="30"/>
      <c r="AA126" s="30"/>
      <c r="AB126" s="30"/>
      <c r="AC126" s="30"/>
      <c r="AD126" s="30"/>
      <c r="AE126" s="30"/>
      <c r="AR126" s="153" t="s">
        <v>140</v>
      </c>
      <c r="AT126" s="153" t="s">
        <v>138</v>
      </c>
      <c r="AU126" s="153" t="s">
        <v>72</v>
      </c>
      <c r="AY126" s="18" t="s">
        <v>137</v>
      </c>
      <c r="BE126" s="154">
        <f>IF(N126="základní",J126,0)</f>
        <v>0</v>
      </c>
      <c r="BF126" s="154">
        <f>IF(N126="snížená",J126,0)</f>
        <v>0</v>
      </c>
      <c r="BG126" s="154">
        <f>IF(N126="zákl. přenesená",J126,0)</f>
        <v>0</v>
      </c>
      <c r="BH126" s="154">
        <f>IF(N126="sníž. přenesená",J126,0)</f>
        <v>0</v>
      </c>
      <c r="BI126" s="154">
        <f>IF(N126="nulová",J126,0)</f>
        <v>0</v>
      </c>
      <c r="BJ126" s="18" t="s">
        <v>79</v>
      </c>
      <c r="BK126" s="154">
        <f>ROUND(I126*H126,2)</f>
        <v>0</v>
      </c>
      <c r="BL126" s="18" t="s">
        <v>140</v>
      </c>
      <c r="BM126" s="153" t="s">
        <v>389</v>
      </c>
    </row>
    <row r="127" spans="1:65" s="2" customFormat="1" ht="21.75" customHeight="1">
      <c r="A127" s="30"/>
      <c r="B127" s="142"/>
      <c r="C127" s="143" t="s">
        <v>146</v>
      </c>
      <c r="D127" s="143" t="s">
        <v>138</v>
      </c>
      <c r="E127" s="144" t="s">
        <v>146</v>
      </c>
      <c r="F127" s="145" t="s">
        <v>390</v>
      </c>
      <c r="G127" s="146" t="s">
        <v>139</v>
      </c>
      <c r="H127" s="147">
        <v>49</v>
      </c>
      <c r="I127" s="148">
        <v>0</v>
      </c>
      <c r="J127" s="148">
        <f>ROUND(I127*H127,2)</f>
        <v>0</v>
      </c>
      <c r="K127" s="145" t="s">
        <v>1</v>
      </c>
      <c r="L127" s="31"/>
      <c r="M127" s="192" t="s">
        <v>1</v>
      </c>
      <c r="N127" s="193" t="s">
        <v>37</v>
      </c>
      <c r="O127" s="194">
        <v>0</v>
      </c>
      <c r="P127" s="194">
        <f>O127*H127</f>
        <v>0</v>
      </c>
      <c r="Q127" s="194">
        <v>0</v>
      </c>
      <c r="R127" s="194">
        <f>Q127*H127</f>
        <v>0</v>
      </c>
      <c r="S127" s="194">
        <v>0</v>
      </c>
      <c r="T127" s="195">
        <f>S127*H127</f>
        <v>0</v>
      </c>
      <c r="U127" s="30"/>
      <c r="V127" s="30"/>
      <c r="W127" s="30"/>
      <c r="X127" s="30"/>
      <c r="Y127" s="30"/>
      <c r="Z127" s="30"/>
      <c r="AA127" s="30"/>
      <c r="AB127" s="30"/>
      <c r="AC127" s="30"/>
      <c r="AD127" s="30"/>
      <c r="AE127" s="30"/>
      <c r="AR127" s="153" t="s">
        <v>140</v>
      </c>
      <c r="AT127" s="153" t="s">
        <v>138</v>
      </c>
      <c r="AU127" s="153" t="s">
        <v>72</v>
      </c>
      <c r="AY127" s="18" t="s">
        <v>137</v>
      </c>
      <c r="BE127" s="154">
        <f>IF(N127="základní",J127,0)</f>
        <v>0</v>
      </c>
      <c r="BF127" s="154">
        <f>IF(N127="snížená",J127,0)</f>
        <v>0</v>
      </c>
      <c r="BG127" s="154">
        <f>IF(N127="zákl. přenesená",J127,0)</f>
        <v>0</v>
      </c>
      <c r="BH127" s="154">
        <f>IF(N127="sníž. přenesená",J127,0)</f>
        <v>0</v>
      </c>
      <c r="BI127" s="154">
        <f>IF(N127="nulová",J127,0)</f>
        <v>0</v>
      </c>
      <c r="BJ127" s="18" t="s">
        <v>79</v>
      </c>
      <c r="BK127" s="154">
        <f>ROUND(I127*H127,2)</f>
        <v>0</v>
      </c>
      <c r="BL127" s="18" t="s">
        <v>140</v>
      </c>
      <c r="BM127" s="153" t="s">
        <v>391</v>
      </c>
    </row>
    <row r="128" spans="1:65" s="2" customFormat="1" ht="6.95" customHeight="1">
      <c r="A128" s="30"/>
      <c r="B128" s="45"/>
      <c r="C128" s="46"/>
      <c r="D128" s="46"/>
      <c r="E128" s="46"/>
      <c r="F128" s="46"/>
      <c r="G128" s="46"/>
      <c r="H128" s="46"/>
      <c r="I128" s="46"/>
      <c r="J128" s="46"/>
      <c r="K128" s="46"/>
      <c r="L128" s="31"/>
      <c r="M128" s="30"/>
      <c r="O128" s="30"/>
      <c r="P128" s="30"/>
      <c r="Q128" s="30"/>
      <c r="R128" s="30"/>
      <c r="S128" s="30"/>
      <c r="T128" s="30"/>
      <c r="U128" s="30"/>
      <c r="V128" s="30"/>
      <c r="W128" s="30"/>
      <c r="X128" s="30"/>
      <c r="Y128" s="30"/>
      <c r="Z128" s="30"/>
      <c r="AA128" s="30"/>
      <c r="AB128" s="30"/>
      <c r="AC128" s="30"/>
      <c r="AD128" s="30"/>
      <c r="AE128" s="30"/>
    </row>
  </sheetData>
  <autoFilter ref="C119:K127"/>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45"/>
  <sheetViews>
    <sheetView showGridLines="0" topLeftCell="A115" workbookViewId="0">
      <selection activeCell="V104" sqref="V104"/>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13.6640625" style="1" customWidth="1"/>
    <col min="13" max="13" width="10.83203125" style="1" hidden="1" customWidth="1"/>
    <col min="14" max="14" width="9.33203125" style="1" hidden="1"/>
    <col min="15" max="20" width="14.1640625" style="1" hidden="1" customWidth="1"/>
    <col min="21" max="21" width="4" style="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2"/>
    </row>
    <row r="2" spans="1:46" s="1" customFormat="1" ht="36.950000000000003" customHeight="1">
      <c r="L2" s="296" t="s">
        <v>5</v>
      </c>
      <c r="M2" s="297"/>
      <c r="N2" s="297"/>
      <c r="O2" s="297"/>
      <c r="P2" s="297"/>
      <c r="Q2" s="297"/>
      <c r="R2" s="297"/>
      <c r="S2" s="297"/>
      <c r="T2" s="297"/>
      <c r="U2" s="297"/>
      <c r="V2" s="297"/>
      <c r="AT2" s="18" t="s">
        <v>92</v>
      </c>
    </row>
    <row r="3" spans="1:46" s="1" customFormat="1" ht="6.95" customHeight="1">
      <c r="B3" s="19"/>
      <c r="C3" s="20"/>
      <c r="D3" s="20"/>
      <c r="E3" s="20"/>
      <c r="F3" s="20"/>
      <c r="G3" s="20"/>
      <c r="H3" s="20"/>
      <c r="I3" s="20"/>
      <c r="J3" s="20"/>
      <c r="K3" s="20"/>
      <c r="L3" s="21"/>
      <c r="AT3" s="18" t="s">
        <v>81</v>
      </c>
    </row>
    <row r="4" spans="1:46" s="1" customFormat="1" ht="24.95" customHeight="1">
      <c r="B4" s="21"/>
      <c r="D4" s="22" t="s">
        <v>107</v>
      </c>
      <c r="L4" s="21"/>
      <c r="M4" s="93" t="s">
        <v>10</v>
      </c>
      <c r="AT4" s="18" t="s">
        <v>3</v>
      </c>
    </row>
    <row r="5" spans="1:46" s="1" customFormat="1" ht="6.95" customHeight="1">
      <c r="B5" s="21"/>
      <c r="L5" s="21"/>
    </row>
    <row r="6" spans="1:46" s="1" customFormat="1" ht="12" customHeight="1">
      <c r="B6" s="21"/>
      <c r="D6" s="27" t="s">
        <v>14</v>
      </c>
      <c r="L6" s="21"/>
    </row>
    <row r="7" spans="1:46" s="1" customFormat="1" ht="16.5" customHeight="1">
      <c r="B7" s="21"/>
      <c r="E7" s="333" t="str">
        <f>'Rekapitulace stavby'!K6</f>
        <v>Komunitní centrum a hasičská zbrojnice Hněvčeves</v>
      </c>
      <c r="F7" s="334"/>
      <c r="G7" s="334"/>
      <c r="H7" s="334"/>
      <c r="L7" s="21"/>
    </row>
    <row r="8" spans="1:46" s="1" customFormat="1" ht="12" customHeight="1">
      <c r="B8" s="21"/>
      <c r="D8" s="27" t="s">
        <v>108</v>
      </c>
      <c r="L8" s="21"/>
    </row>
    <row r="9" spans="1:46" s="2" customFormat="1" ht="16.5" customHeight="1">
      <c r="A9" s="30"/>
      <c r="B9" s="31"/>
      <c r="C9" s="30"/>
      <c r="D9" s="30"/>
      <c r="E9" s="333" t="s">
        <v>109</v>
      </c>
      <c r="F9" s="332"/>
      <c r="G9" s="332"/>
      <c r="H9" s="332"/>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110</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324" t="s">
        <v>392</v>
      </c>
      <c r="F11" s="332"/>
      <c r="G11" s="332"/>
      <c r="H11" s="332"/>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16</v>
      </c>
      <c r="E13" s="30"/>
      <c r="F13" s="25" t="s">
        <v>1</v>
      </c>
      <c r="G13" s="30"/>
      <c r="H13" s="30"/>
      <c r="I13" s="27" t="s">
        <v>17</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18</v>
      </c>
      <c r="E14" s="30"/>
      <c r="F14" s="25" t="s">
        <v>19</v>
      </c>
      <c r="G14" s="30"/>
      <c r="H14" s="30"/>
      <c r="I14" s="27" t="s">
        <v>20</v>
      </c>
      <c r="J14" s="53">
        <f>'Rekapitulace stavby'!AN8</f>
        <v>44612</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21</v>
      </c>
      <c r="E16" s="30"/>
      <c r="F16" s="30"/>
      <c r="G16" s="30"/>
      <c r="H16" s="30"/>
      <c r="I16" s="27" t="s">
        <v>22</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23</v>
      </c>
      <c r="F17" s="30"/>
      <c r="G17" s="30"/>
      <c r="H17" s="30"/>
      <c r="I17" s="27" t="s">
        <v>24</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25</v>
      </c>
      <c r="E19" s="30"/>
      <c r="F19" s="30"/>
      <c r="G19" s="30"/>
      <c r="H19" s="30"/>
      <c r="I19" s="27" t="s">
        <v>22</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317">
        <f>'Rekapitulace stavby'!E14</f>
        <v>0</v>
      </c>
      <c r="F20" s="317"/>
      <c r="G20" s="317"/>
      <c r="H20" s="317"/>
      <c r="I20" s="27" t="s">
        <v>24</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27</v>
      </c>
      <c r="E22" s="30"/>
      <c r="F22" s="30"/>
      <c r="G22" s="30"/>
      <c r="H22" s="30"/>
      <c r="I22" s="27" t="s">
        <v>22</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24</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29</v>
      </c>
      <c r="E25" s="30"/>
      <c r="F25" s="30"/>
      <c r="G25" s="30"/>
      <c r="H25" s="30"/>
      <c r="I25" s="27" t="s">
        <v>22</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24</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30</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4"/>
      <c r="B29" s="95"/>
      <c r="C29" s="94"/>
      <c r="D29" s="94"/>
      <c r="E29" s="319" t="s">
        <v>1</v>
      </c>
      <c r="F29" s="319"/>
      <c r="G29" s="319"/>
      <c r="H29" s="319"/>
      <c r="I29" s="94"/>
      <c r="J29" s="94"/>
      <c r="K29" s="94"/>
      <c r="L29" s="96"/>
      <c r="S29" s="94"/>
      <c r="T29" s="94"/>
      <c r="U29" s="94"/>
      <c r="V29" s="94"/>
      <c r="W29" s="94"/>
      <c r="X29" s="94"/>
      <c r="Y29" s="94"/>
      <c r="Z29" s="94"/>
      <c r="AA29" s="94"/>
      <c r="AB29" s="94"/>
      <c r="AC29" s="94"/>
      <c r="AD29" s="94"/>
      <c r="AE29" s="94"/>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97" t="s">
        <v>32</v>
      </c>
      <c r="E32" s="30"/>
      <c r="F32" s="30"/>
      <c r="G32" s="30"/>
      <c r="H32" s="30"/>
      <c r="I32" s="30"/>
      <c r="J32" s="69">
        <f>ROUND(J127,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34</v>
      </c>
      <c r="G34" s="30"/>
      <c r="H34" s="30"/>
      <c r="I34" s="34" t="s">
        <v>33</v>
      </c>
      <c r="J34" s="34" t="s">
        <v>35</v>
      </c>
      <c r="K34" s="30"/>
      <c r="L34" s="40"/>
      <c r="S34" s="30"/>
      <c r="T34" s="30"/>
      <c r="U34" s="30"/>
      <c r="V34" s="30"/>
      <c r="W34" s="30"/>
      <c r="X34" s="30"/>
      <c r="Y34" s="30"/>
      <c r="Z34" s="30"/>
      <c r="AA34" s="30"/>
      <c r="AB34" s="30"/>
      <c r="AC34" s="30"/>
      <c r="AD34" s="30"/>
      <c r="AE34" s="30"/>
    </row>
    <row r="35" spans="1:31" s="2" customFormat="1" ht="14.45" customHeight="1">
      <c r="A35" s="30"/>
      <c r="B35" s="31"/>
      <c r="C35" s="30"/>
      <c r="D35" s="98" t="s">
        <v>36</v>
      </c>
      <c r="E35" s="27" t="s">
        <v>37</v>
      </c>
      <c r="F35" s="99">
        <f>J98</f>
        <v>0</v>
      </c>
      <c r="G35" s="30"/>
      <c r="H35" s="30"/>
      <c r="I35" s="100">
        <v>0.21</v>
      </c>
      <c r="J35" s="99">
        <f>F35*0.21</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38</v>
      </c>
      <c r="F36" s="99">
        <f>ROUND((SUM(BF127:BF144)),  2)</f>
        <v>0</v>
      </c>
      <c r="G36" s="30"/>
      <c r="H36" s="30"/>
      <c r="I36" s="100">
        <v>0.15</v>
      </c>
      <c r="J36" s="99">
        <f>ROUND(((SUM(BF127:BF144))*I36),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39</v>
      </c>
      <c r="F37" s="99">
        <f>ROUND((SUM(BG127:BG144)),  2)</f>
        <v>0</v>
      </c>
      <c r="G37" s="30"/>
      <c r="H37" s="30"/>
      <c r="I37" s="100">
        <v>0.21</v>
      </c>
      <c r="J37" s="99">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40</v>
      </c>
      <c r="F38" s="99">
        <f>ROUND((SUM(BH127:BH144)),  2)</f>
        <v>0</v>
      </c>
      <c r="G38" s="30"/>
      <c r="H38" s="30"/>
      <c r="I38" s="100">
        <v>0.15</v>
      </c>
      <c r="J38" s="99">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41</v>
      </c>
      <c r="F39" s="99">
        <f>ROUND((SUM(BI127:BI144)),  2)</f>
        <v>0</v>
      </c>
      <c r="G39" s="30"/>
      <c r="H39" s="30"/>
      <c r="I39" s="100">
        <v>0</v>
      </c>
      <c r="J39" s="99">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1"/>
      <c r="D41" s="102" t="s">
        <v>42</v>
      </c>
      <c r="E41" s="58"/>
      <c r="F41" s="58"/>
      <c r="G41" s="103" t="s">
        <v>43</v>
      </c>
      <c r="H41" s="104" t="s">
        <v>44</v>
      </c>
      <c r="I41" s="58"/>
      <c r="J41" s="105">
        <f>SUM(J32:J39)</f>
        <v>0</v>
      </c>
      <c r="K41" s="106"/>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45</v>
      </c>
      <c r="E50" s="42"/>
      <c r="F50" s="42"/>
      <c r="G50" s="41" t="s">
        <v>46</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47</v>
      </c>
      <c r="E61" s="33"/>
      <c r="F61" s="107" t="s">
        <v>48</v>
      </c>
      <c r="G61" s="43" t="s">
        <v>47</v>
      </c>
      <c r="H61" s="33"/>
      <c r="I61" s="33"/>
      <c r="J61" s="108" t="s">
        <v>48</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49</v>
      </c>
      <c r="E65" s="44"/>
      <c r="F65" s="44"/>
      <c r="G65" s="41" t="s">
        <v>50</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47</v>
      </c>
      <c r="E76" s="33"/>
      <c r="F76" s="107" t="s">
        <v>48</v>
      </c>
      <c r="G76" s="43" t="s">
        <v>47</v>
      </c>
      <c r="H76" s="33"/>
      <c r="I76" s="33"/>
      <c r="J76" s="108" t="s">
        <v>48</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112</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333" t="str">
        <f>E7</f>
        <v>Komunitní centrum a hasičská zbrojnice Hněvčeves</v>
      </c>
      <c r="F85" s="334"/>
      <c r="G85" s="334"/>
      <c r="H85" s="334"/>
      <c r="I85" s="30"/>
      <c r="J85" s="30"/>
      <c r="K85" s="30"/>
      <c r="L85" s="40"/>
      <c r="S85" s="30"/>
      <c r="T85" s="30"/>
      <c r="U85" s="30"/>
      <c r="V85" s="30"/>
      <c r="W85" s="30"/>
      <c r="X85" s="30"/>
      <c r="Y85" s="30"/>
      <c r="Z85" s="30"/>
      <c r="AA85" s="30"/>
      <c r="AB85" s="30"/>
      <c r="AC85" s="30"/>
      <c r="AD85" s="30"/>
      <c r="AE85" s="30"/>
    </row>
    <row r="86" spans="1:31" s="1" customFormat="1" ht="12" customHeight="1">
      <c r="B86" s="21"/>
      <c r="C86" s="27" t="s">
        <v>108</v>
      </c>
      <c r="L86" s="21"/>
    </row>
    <row r="87" spans="1:31" s="2" customFormat="1" ht="16.5" customHeight="1">
      <c r="A87" s="30"/>
      <c r="B87" s="31"/>
      <c r="C87" s="30"/>
      <c r="D87" s="30"/>
      <c r="E87" s="333" t="s">
        <v>109</v>
      </c>
      <c r="F87" s="332"/>
      <c r="G87" s="332"/>
      <c r="H87" s="332"/>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110</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324" t="str">
        <f>E11</f>
        <v>04 - ZTI</v>
      </c>
      <c r="F89" s="332"/>
      <c r="G89" s="332"/>
      <c r="H89" s="332"/>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18</v>
      </c>
      <c r="D91" s="30"/>
      <c r="E91" s="30"/>
      <c r="F91" s="25" t="str">
        <f>F14</f>
        <v>Hněvčeves 54</v>
      </c>
      <c r="G91" s="30"/>
      <c r="H91" s="30"/>
      <c r="I91" s="27" t="s">
        <v>20</v>
      </c>
      <c r="J91" s="53">
        <f>IF(J14="","",J14)</f>
        <v>44612</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21</v>
      </c>
      <c r="D93" s="30"/>
      <c r="E93" s="30"/>
      <c r="F93" s="25" t="str">
        <f>E17</f>
        <v>Obec Hněvčeves, Hněvčeves 54, 503 15</v>
      </c>
      <c r="G93" s="30"/>
      <c r="H93" s="30"/>
      <c r="I93" s="27" t="s">
        <v>27</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25</v>
      </c>
      <c r="D94" s="30"/>
      <c r="E94" s="30"/>
      <c r="F94" s="25">
        <f>IF(E20="","",E20)</f>
        <v>0</v>
      </c>
      <c r="G94" s="30"/>
      <c r="H94" s="30"/>
      <c r="I94" s="27" t="s">
        <v>29</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09" t="s">
        <v>113</v>
      </c>
      <c r="D96" s="101"/>
      <c r="E96" s="101"/>
      <c r="F96" s="101"/>
      <c r="G96" s="101"/>
      <c r="H96" s="101"/>
      <c r="I96" s="101"/>
      <c r="J96" s="110" t="s">
        <v>114</v>
      </c>
      <c r="K96" s="101"/>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1" t="s">
        <v>115</v>
      </c>
      <c r="D98" s="30"/>
      <c r="E98" s="30"/>
      <c r="F98" s="30"/>
      <c r="G98" s="30"/>
      <c r="H98" s="30"/>
      <c r="I98" s="30"/>
      <c r="J98" s="69">
        <f>J99+J103</f>
        <v>0</v>
      </c>
      <c r="K98" s="30"/>
      <c r="L98" s="40"/>
      <c r="S98" s="30"/>
      <c r="T98" s="30"/>
      <c r="U98" s="30"/>
      <c r="V98" s="30"/>
      <c r="W98" s="30"/>
      <c r="X98" s="30"/>
      <c r="Y98" s="30"/>
      <c r="Z98" s="30"/>
      <c r="AA98" s="30"/>
      <c r="AB98" s="30"/>
      <c r="AC98" s="30"/>
      <c r="AD98" s="30"/>
      <c r="AE98" s="30"/>
      <c r="AU98" s="18" t="s">
        <v>116</v>
      </c>
    </row>
    <row r="99" spans="1:47" s="2" customFormat="1" ht="22.9" customHeight="1">
      <c r="A99" s="30"/>
      <c r="B99" s="31"/>
      <c r="C99" s="111"/>
      <c r="D99" s="197" t="s">
        <v>456</v>
      </c>
      <c r="E99" s="198"/>
      <c r="F99" s="199"/>
      <c r="G99" s="199"/>
      <c r="H99" s="199"/>
      <c r="I99" s="199"/>
      <c r="J99" s="200">
        <f>J100</f>
        <v>0</v>
      </c>
      <c r="K99" s="30"/>
      <c r="L99" s="40"/>
      <c r="S99" s="30"/>
      <c r="T99" s="30"/>
      <c r="U99" s="30"/>
      <c r="V99" s="30"/>
      <c r="W99" s="30"/>
      <c r="X99" s="30"/>
      <c r="Y99" s="30"/>
      <c r="Z99" s="30"/>
      <c r="AA99" s="30"/>
      <c r="AB99" s="30"/>
      <c r="AC99" s="30"/>
      <c r="AD99" s="30"/>
      <c r="AE99" s="30"/>
      <c r="AU99" s="18"/>
    </row>
    <row r="100" spans="1:47" s="2" customFormat="1" ht="22.9" customHeight="1">
      <c r="A100" s="30"/>
      <c r="B100" s="31"/>
      <c r="C100" s="111"/>
      <c r="D100" s="202" t="s">
        <v>119</v>
      </c>
      <c r="E100" s="203"/>
      <c r="F100" s="203"/>
      <c r="G100" s="203"/>
      <c r="H100" s="203"/>
      <c r="I100" s="203"/>
      <c r="J100" s="204">
        <f>J101</f>
        <v>0</v>
      </c>
      <c r="K100" s="30"/>
      <c r="L100" s="40"/>
      <c r="S100" s="30"/>
      <c r="T100" s="30"/>
      <c r="U100" s="30"/>
      <c r="V100" s="30"/>
      <c r="W100" s="30"/>
      <c r="X100" s="30"/>
      <c r="Y100" s="30"/>
      <c r="Z100" s="30"/>
      <c r="AA100" s="30"/>
      <c r="AB100" s="30"/>
      <c r="AC100" s="30"/>
      <c r="AD100" s="30"/>
      <c r="AE100" s="30"/>
      <c r="AU100" s="18"/>
    </row>
    <row r="101" spans="1:47" s="2" customFormat="1" ht="22.9" customHeight="1">
      <c r="A101" s="30"/>
      <c r="B101" s="31"/>
      <c r="C101" s="111"/>
      <c r="D101" s="206" t="s">
        <v>458</v>
      </c>
      <c r="E101" s="207"/>
      <c r="F101" s="207"/>
      <c r="G101" s="207"/>
      <c r="H101" s="207"/>
      <c r="I101" s="207"/>
      <c r="J101" s="208">
        <f>J130</f>
        <v>0</v>
      </c>
      <c r="K101" s="30"/>
      <c r="L101" s="40"/>
      <c r="S101" s="30"/>
      <c r="T101" s="30"/>
      <c r="U101" s="30"/>
      <c r="V101" s="30"/>
      <c r="W101" s="30"/>
      <c r="X101" s="30"/>
      <c r="Y101" s="30"/>
      <c r="Z101" s="30"/>
      <c r="AA101" s="30"/>
      <c r="AB101" s="30"/>
      <c r="AC101" s="30"/>
      <c r="AD101" s="30"/>
      <c r="AE101" s="30"/>
      <c r="AU101" s="18"/>
    </row>
    <row r="102" spans="1:47" s="2" customFormat="1" ht="22.9" customHeight="1">
      <c r="A102" s="30"/>
      <c r="B102" s="31"/>
      <c r="C102" s="111"/>
      <c r="D102" s="209"/>
      <c r="E102" s="210"/>
      <c r="F102" s="210"/>
      <c r="G102" s="210"/>
      <c r="H102" s="210"/>
      <c r="I102" s="210"/>
      <c r="J102" s="211"/>
      <c r="K102" s="30"/>
      <c r="L102" s="40"/>
      <c r="S102" s="30"/>
      <c r="T102" s="30"/>
      <c r="U102" s="30"/>
      <c r="V102" s="30"/>
      <c r="W102" s="30"/>
      <c r="X102" s="30"/>
      <c r="Y102" s="30"/>
      <c r="Z102" s="30"/>
      <c r="AA102" s="30"/>
      <c r="AB102" s="30"/>
      <c r="AC102" s="30"/>
      <c r="AD102" s="30"/>
      <c r="AE102" s="30"/>
      <c r="AU102" s="18"/>
    </row>
    <row r="103" spans="1:47" s="2" customFormat="1" ht="22.9" customHeight="1">
      <c r="A103" s="30"/>
      <c r="B103" s="31"/>
      <c r="C103" s="111"/>
      <c r="D103" s="197" t="s">
        <v>459</v>
      </c>
      <c r="E103" s="198"/>
      <c r="F103" s="199"/>
      <c r="G103" s="199"/>
      <c r="H103" s="199"/>
      <c r="I103" s="199"/>
      <c r="J103" s="200">
        <f>J104</f>
        <v>0</v>
      </c>
      <c r="K103" s="30"/>
      <c r="L103" s="40"/>
      <c r="S103" s="30"/>
      <c r="T103" s="30"/>
      <c r="U103" s="30"/>
      <c r="V103" s="30"/>
      <c r="W103" s="30"/>
      <c r="X103" s="30"/>
      <c r="Y103" s="30"/>
      <c r="Z103" s="30"/>
      <c r="AA103" s="30"/>
      <c r="AB103" s="30"/>
      <c r="AC103" s="30"/>
      <c r="AD103" s="30"/>
      <c r="AE103" s="30"/>
      <c r="AU103" s="18"/>
    </row>
    <row r="104" spans="1:47" s="2" customFormat="1" ht="22.9" customHeight="1">
      <c r="A104" s="30"/>
      <c r="B104" s="31"/>
      <c r="C104" s="111"/>
      <c r="D104" s="202" t="s">
        <v>119</v>
      </c>
      <c r="E104" s="203"/>
      <c r="F104" s="203"/>
      <c r="G104" s="203"/>
      <c r="H104" s="203"/>
      <c r="I104" s="203"/>
      <c r="J104" s="204">
        <f>J105</f>
        <v>0</v>
      </c>
      <c r="K104" s="30"/>
      <c r="L104" s="40"/>
      <c r="S104" s="30"/>
      <c r="T104" s="30"/>
      <c r="U104" s="30"/>
      <c r="V104" s="30"/>
      <c r="W104" s="30"/>
      <c r="X104" s="30"/>
      <c r="Y104" s="30"/>
      <c r="Z104" s="30"/>
      <c r="AA104" s="30"/>
      <c r="AB104" s="30"/>
      <c r="AC104" s="30"/>
      <c r="AD104" s="30"/>
      <c r="AE104" s="30"/>
      <c r="AU104" s="18"/>
    </row>
    <row r="105" spans="1:47" s="2" customFormat="1" ht="22.9" customHeight="1">
      <c r="A105" s="30"/>
      <c r="B105" s="31"/>
      <c r="C105" s="111"/>
      <c r="D105" s="206" t="s">
        <v>461</v>
      </c>
      <c r="E105" s="207"/>
      <c r="F105" s="207"/>
      <c r="G105" s="207"/>
      <c r="H105" s="207"/>
      <c r="I105" s="207"/>
      <c r="J105" s="208">
        <f>J140</f>
        <v>0</v>
      </c>
      <c r="K105" s="30"/>
      <c r="L105" s="40"/>
      <c r="S105" s="30"/>
      <c r="T105" s="30"/>
      <c r="U105" s="30"/>
      <c r="V105" s="30"/>
      <c r="W105" s="30"/>
      <c r="X105" s="30"/>
      <c r="Y105" s="30"/>
      <c r="Z105" s="30"/>
      <c r="AA105" s="30"/>
      <c r="AB105" s="30"/>
      <c r="AC105" s="30"/>
      <c r="AD105" s="30"/>
      <c r="AE105" s="30"/>
      <c r="AU105" s="18"/>
    </row>
    <row r="106" spans="1:47" s="2" customFormat="1" ht="22.9" customHeight="1">
      <c r="A106" s="30"/>
      <c r="B106" s="31"/>
      <c r="C106" s="111"/>
      <c r="D106" s="30"/>
      <c r="E106" s="30"/>
      <c r="F106" s="30"/>
      <c r="G106" s="30"/>
      <c r="H106" s="30"/>
      <c r="I106" s="30"/>
      <c r="J106" s="69"/>
      <c r="K106" s="30"/>
      <c r="L106" s="40"/>
      <c r="S106" s="30"/>
      <c r="T106" s="30"/>
      <c r="U106" s="30"/>
      <c r="V106" s="30"/>
      <c r="W106" s="30"/>
      <c r="X106" s="30"/>
      <c r="Y106" s="30"/>
      <c r="Z106" s="30"/>
      <c r="AA106" s="30"/>
      <c r="AB106" s="30"/>
      <c r="AC106" s="30"/>
      <c r="AD106" s="30"/>
      <c r="AE106" s="30"/>
      <c r="AU106" s="18"/>
    </row>
    <row r="107" spans="1:47" s="2" customFormat="1" ht="6.95" customHeight="1">
      <c r="A107" s="30"/>
      <c r="B107" s="45"/>
      <c r="C107" s="46"/>
      <c r="D107" s="46"/>
      <c r="E107" s="46"/>
      <c r="F107" s="46"/>
      <c r="G107" s="46"/>
      <c r="H107" s="46"/>
      <c r="I107" s="46"/>
      <c r="J107" s="46"/>
      <c r="K107" s="46"/>
      <c r="L107" s="40"/>
      <c r="S107" s="30"/>
      <c r="T107" s="30"/>
      <c r="U107" s="30"/>
      <c r="V107" s="30"/>
      <c r="W107" s="30"/>
      <c r="X107" s="30"/>
      <c r="Y107" s="30"/>
      <c r="Z107" s="30"/>
      <c r="AA107" s="30"/>
      <c r="AB107" s="30"/>
      <c r="AC107" s="30"/>
      <c r="AD107" s="30"/>
      <c r="AE107" s="30"/>
    </row>
    <row r="111" spans="1:47" s="2" customFormat="1" ht="6.95" customHeight="1">
      <c r="A111" s="30"/>
      <c r="B111" s="47"/>
      <c r="C111" s="48"/>
      <c r="D111" s="48"/>
      <c r="E111" s="48"/>
      <c r="F111" s="48"/>
      <c r="G111" s="48"/>
      <c r="H111" s="48"/>
      <c r="I111" s="48"/>
      <c r="J111" s="48"/>
      <c r="K111" s="48"/>
      <c r="L111" s="40"/>
      <c r="S111" s="30"/>
      <c r="T111" s="30"/>
      <c r="U111" s="30"/>
      <c r="V111" s="30"/>
      <c r="W111" s="30"/>
      <c r="X111" s="30"/>
      <c r="Y111" s="30"/>
      <c r="Z111" s="30"/>
      <c r="AA111" s="30"/>
      <c r="AB111" s="30"/>
      <c r="AC111" s="30"/>
      <c r="AD111" s="30"/>
      <c r="AE111" s="30"/>
    </row>
    <row r="112" spans="1:47" s="2" customFormat="1" ht="24.95" customHeight="1">
      <c r="A112" s="30"/>
      <c r="B112" s="31"/>
      <c r="C112" s="22" t="s">
        <v>122</v>
      </c>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63" s="2" customFormat="1" ht="6.95" customHeight="1">
      <c r="A113" s="30"/>
      <c r="B113" s="31"/>
      <c r="C113" s="30"/>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3" s="2" customFormat="1" ht="12" customHeight="1">
      <c r="A114" s="30"/>
      <c r="B114" s="31"/>
      <c r="C114" s="27" t="s">
        <v>14</v>
      </c>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63" s="2" customFormat="1" ht="16.5" customHeight="1">
      <c r="A115" s="30"/>
      <c r="B115" s="31"/>
      <c r="C115" s="30"/>
      <c r="D115" s="30"/>
      <c r="E115" s="333" t="str">
        <f>E7</f>
        <v>Komunitní centrum a hasičská zbrojnice Hněvčeves</v>
      </c>
      <c r="F115" s="334"/>
      <c r="G115" s="334"/>
      <c r="H115" s="334"/>
      <c r="I115" s="30"/>
      <c r="J115" s="30"/>
      <c r="K115" s="30"/>
      <c r="L115" s="40"/>
      <c r="S115" s="30"/>
      <c r="T115" s="30"/>
      <c r="U115" s="30"/>
      <c r="V115" s="30"/>
      <c r="W115" s="30"/>
      <c r="X115" s="30"/>
      <c r="Y115" s="30"/>
      <c r="Z115" s="30"/>
      <c r="AA115" s="30"/>
      <c r="AB115" s="30"/>
      <c r="AC115" s="30"/>
      <c r="AD115" s="30"/>
      <c r="AE115" s="30"/>
    </row>
    <row r="116" spans="1:63" s="1" customFormat="1" ht="12" customHeight="1">
      <c r="B116" s="21"/>
      <c r="C116" s="27" t="s">
        <v>108</v>
      </c>
      <c r="L116" s="21"/>
    </row>
    <row r="117" spans="1:63" s="2" customFormat="1" ht="16.5" customHeight="1">
      <c r="A117" s="30"/>
      <c r="B117" s="31"/>
      <c r="C117" s="30"/>
      <c r="D117" s="30"/>
      <c r="E117" s="333" t="s">
        <v>109</v>
      </c>
      <c r="F117" s="332"/>
      <c r="G117" s="332"/>
      <c r="H117" s="332"/>
      <c r="I117" s="30"/>
      <c r="J117" s="30"/>
      <c r="K117" s="30"/>
      <c r="L117" s="40"/>
      <c r="S117" s="30"/>
      <c r="T117" s="30"/>
      <c r="U117" s="30"/>
      <c r="V117" s="30"/>
      <c r="W117" s="30"/>
      <c r="X117" s="30"/>
      <c r="Y117" s="30"/>
      <c r="Z117" s="30"/>
      <c r="AA117" s="30"/>
      <c r="AB117" s="30"/>
      <c r="AC117" s="30"/>
      <c r="AD117" s="30"/>
      <c r="AE117" s="30"/>
    </row>
    <row r="118" spans="1:63" s="2" customFormat="1" ht="12" customHeight="1">
      <c r="A118" s="30"/>
      <c r="B118" s="31"/>
      <c r="C118" s="27" t="s">
        <v>110</v>
      </c>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3" s="2" customFormat="1" ht="16.5" customHeight="1">
      <c r="A119" s="30"/>
      <c r="B119" s="31"/>
      <c r="C119" s="30"/>
      <c r="D119" s="30"/>
      <c r="E119" s="324" t="str">
        <f>E11</f>
        <v>04 - ZTI</v>
      </c>
      <c r="F119" s="332"/>
      <c r="G119" s="332"/>
      <c r="H119" s="332"/>
      <c r="I119" s="30"/>
      <c r="J119" s="30"/>
      <c r="K119" s="30"/>
      <c r="L119" s="40"/>
      <c r="S119" s="30"/>
      <c r="T119" s="30"/>
      <c r="U119" s="30"/>
      <c r="V119" s="30"/>
      <c r="W119" s="30"/>
      <c r="X119" s="30"/>
      <c r="Y119" s="30"/>
      <c r="Z119" s="30"/>
      <c r="AA119" s="30"/>
      <c r="AB119" s="30"/>
      <c r="AC119" s="30"/>
      <c r="AD119" s="30"/>
      <c r="AE119" s="30"/>
    </row>
    <row r="120" spans="1:63" s="2" customFormat="1" ht="6.95" customHeight="1">
      <c r="A120" s="30"/>
      <c r="B120" s="31"/>
      <c r="C120" s="30"/>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63" s="2" customFormat="1" ht="12" customHeight="1">
      <c r="A121" s="30"/>
      <c r="B121" s="31"/>
      <c r="C121" s="27" t="s">
        <v>18</v>
      </c>
      <c r="D121" s="30"/>
      <c r="E121" s="30"/>
      <c r="F121" s="25" t="str">
        <f>F14</f>
        <v>Hněvčeves 54</v>
      </c>
      <c r="G121" s="30"/>
      <c r="H121" s="30"/>
      <c r="I121" s="27" t="s">
        <v>20</v>
      </c>
      <c r="J121" s="53">
        <f>IF(J14="","",J14)</f>
        <v>44612</v>
      </c>
      <c r="K121" s="30"/>
      <c r="L121" s="40"/>
      <c r="S121" s="30"/>
      <c r="T121" s="30"/>
      <c r="U121" s="30"/>
      <c r="V121" s="30"/>
      <c r="W121" s="30"/>
      <c r="X121" s="30"/>
      <c r="Y121" s="30"/>
      <c r="Z121" s="30"/>
      <c r="AA121" s="30"/>
      <c r="AB121" s="30"/>
      <c r="AC121" s="30"/>
      <c r="AD121" s="30"/>
      <c r="AE121" s="30"/>
    </row>
    <row r="122" spans="1:63" s="2" customFormat="1" ht="6.95" customHeight="1">
      <c r="A122" s="30"/>
      <c r="B122" s="31"/>
      <c r="C122" s="30"/>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63" s="2" customFormat="1" ht="15.2" customHeight="1">
      <c r="A123" s="30"/>
      <c r="B123" s="31"/>
      <c r="C123" s="27" t="s">
        <v>21</v>
      </c>
      <c r="D123" s="30"/>
      <c r="E123" s="30"/>
      <c r="F123" s="25" t="str">
        <f>E17</f>
        <v>Obec Hněvčeves, Hněvčeves 54, 503 15</v>
      </c>
      <c r="G123" s="30"/>
      <c r="H123" s="30"/>
      <c r="I123" s="27" t="s">
        <v>27</v>
      </c>
      <c r="J123" s="28" t="str">
        <f>E23</f>
        <v xml:space="preserve"> </v>
      </c>
      <c r="K123" s="30"/>
      <c r="L123" s="40"/>
      <c r="S123" s="30"/>
      <c r="T123" s="30"/>
      <c r="U123" s="30"/>
      <c r="V123" s="30"/>
      <c r="W123" s="30"/>
      <c r="X123" s="30"/>
      <c r="Y123" s="30"/>
      <c r="Z123" s="30"/>
      <c r="AA123" s="30"/>
      <c r="AB123" s="30"/>
      <c r="AC123" s="30"/>
      <c r="AD123" s="30"/>
      <c r="AE123" s="30"/>
    </row>
    <row r="124" spans="1:63" s="2" customFormat="1" ht="15.2" customHeight="1">
      <c r="A124" s="30"/>
      <c r="B124" s="31"/>
      <c r="C124" s="27" t="s">
        <v>25</v>
      </c>
      <c r="D124" s="30"/>
      <c r="E124" s="30"/>
      <c r="F124" s="25">
        <f>IF(E20="","",E20)</f>
        <v>0</v>
      </c>
      <c r="G124" s="30"/>
      <c r="H124" s="30"/>
      <c r="I124" s="27" t="s">
        <v>29</v>
      </c>
      <c r="J124" s="28" t="str">
        <f>E26</f>
        <v xml:space="preserve"> </v>
      </c>
      <c r="K124" s="30"/>
      <c r="L124" s="40"/>
      <c r="S124" s="30"/>
      <c r="T124" s="30"/>
      <c r="U124" s="30"/>
      <c r="V124" s="30"/>
      <c r="W124" s="30"/>
      <c r="X124" s="30"/>
      <c r="Y124" s="30"/>
      <c r="Z124" s="30"/>
      <c r="AA124" s="30"/>
      <c r="AB124" s="30"/>
      <c r="AC124" s="30"/>
      <c r="AD124" s="30"/>
      <c r="AE124" s="30"/>
    </row>
    <row r="125" spans="1:63" s="2" customFormat="1" ht="10.35" customHeight="1">
      <c r="A125" s="30"/>
      <c r="B125" s="31"/>
      <c r="C125" s="30"/>
      <c r="D125" s="30"/>
      <c r="E125" s="30"/>
      <c r="F125" s="30"/>
      <c r="G125" s="30"/>
      <c r="H125" s="30"/>
      <c r="I125" s="30"/>
      <c r="J125" s="30"/>
      <c r="K125" s="30"/>
      <c r="L125" s="40"/>
      <c r="S125" s="30"/>
      <c r="T125" s="30"/>
      <c r="U125" s="30"/>
      <c r="V125" s="30"/>
      <c r="W125" s="30"/>
      <c r="X125" s="30"/>
      <c r="Y125" s="30"/>
      <c r="Z125" s="30"/>
      <c r="AA125" s="30"/>
      <c r="AB125" s="30"/>
      <c r="AC125" s="30"/>
      <c r="AD125" s="30"/>
      <c r="AE125" s="30"/>
    </row>
    <row r="126" spans="1:63" s="11" customFormat="1" ht="29.25" customHeight="1">
      <c r="A126" s="120"/>
      <c r="B126" s="121"/>
      <c r="C126" s="122" t="s">
        <v>123</v>
      </c>
      <c r="D126" s="123" t="s">
        <v>57</v>
      </c>
      <c r="E126" s="123" t="s">
        <v>53</v>
      </c>
      <c r="F126" s="123" t="s">
        <v>54</v>
      </c>
      <c r="G126" s="123" t="s">
        <v>124</v>
      </c>
      <c r="H126" s="123" t="s">
        <v>125</v>
      </c>
      <c r="I126" s="123" t="s">
        <v>126</v>
      </c>
      <c r="J126" s="123" t="s">
        <v>114</v>
      </c>
      <c r="K126" s="124" t="s">
        <v>127</v>
      </c>
      <c r="L126" s="125"/>
      <c r="M126" s="60" t="s">
        <v>1</v>
      </c>
      <c r="N126" s="61" t="s">
        <v>36</v>
      </c>
      <c r="O126" s="61" t="s">
        <v>128</v>
      </c>
      <c r="P126" s="61" t="s">
        <v>129</v>
      </c>
      <c r="Q126" s="61" t="s">
        <v>130</v>
      </c>
      <c r="R126" s="61" t="s">
        <v>131</v>
      </c>
      <c r="S126" s="61" t="s">
        <v>132</v>
      </c>
      <c r="T126" s="62" t="s">
        <v>133</v>
      </c>
      <c r="U126" s="120"/>
      <c r="V126" s="120"/>
      <c r="W126" s="120"/>
      <c r="X126" s="120"/>
      <c r="Y126" s="120"/>
      <c r="Z126" s="120"/>
      <c r="AA126" s="120"/>
      <c r="AB126" s="120"/>
      <c r="AC126" s="120"/>
      <c r="AD126" s="120"/>
      <c r="AE126" s="120"/>
    </row>
    <row r="127" spans="1:63" s="2" customFormat="1" ht="22.9" customHeight="1">
      <c r="A127" s="30"/>
      <c r="B127" s="31"/>
      <c r="C127" s="67" t="s">
        <v>134</v>
      </c>
      <c r="D127" s="30"/>
      <c r="E127" s="30"/>
      <c r="F127" s="30"/>
      <c r="G127" s="30"/>
      <c r="H127" s="30"/>
      <c r="I127" s="30"/>
      <c r="J127" s="280">
        <f>J128+J138</f>
        <v>0</v>
      </c>
      <c r="K127" s="154"/>
      <c r="L127" s="275"/>
      <c r="M127" s="63"/>
      <c r="N127" s="54"/>
      <c r="O127" s="64"/>
      <c r="P127" s="127" t="e">
        <f>#REF!</f>
        <v>#REF!</v>
      </c>
      <c r="Q127" s="64"/>
      <c r="R127" s="127" t="e">
        <f>#REF!</f>
        <v>#REF!</v>
      </c>
      <c r="S127" s="64"/>
      <c r="T127" s="128" t="e">
        <f>#REF!</f>
        <v>#REF!</v>
      </c>
      <c r="U127" s="30"/>
      <c r="V127" s="30"/>
      <c r="W127" s="30"/>
      <c r="X127" s="30"/>
      <c r="Y127" s="30"/>
      <c r="Z127" s="30"/>
      <c r="AA127" s="30"/>
      <c r="AB127" s="30"/>
      <c r="AC127" s="30"/>
      <c r="AD127" s="30"/>
      <c r="AE127" s="30"/>
      <c r="AT127" s="18" t="s">
        <v>71</v>
      </c>
      <c r="AU127" s="18" t="s">
        <v>116</v>
      </c>
      <c r="BK127" s="129" t="e">
        <f>#REF!</f>
        <v>#REF!</v>
      </c>
    </row>
    <row r="128" spans="1:63" s="2" customFormat="1" ht="22.9" customHeight="1">
      <c r="A128" s="30"/>
      <c r="B128" s="31"/>
      <c r="C128" s="197" t="s">
        <v>456</v>
      </c>
      <c r="D128" s="198"/>
      <c r="E128" s="199"/>
      <c r="F128" s="199"/>
      <c r="G128" s="199"/>
      <c r="H128" s="199"/>
      <c r="I128" s="200"/>
      <c r="J128" s="277">
        <f>J129</f>
        <v>0</v>
      </c>
      <c r="K128" s="154"/>
      <c r="L128" s="31"/>
      <c r="M128" s="177"/>
      <c r="N128" s="178"/>
      <c r="O128" s="56"/>
      <c r="P128" s="217"/>
      <c r="Q128" s="56"/>
      <c r="R128" s="217"/>
      <c r="S128" s="56"/>
      <c r="T128" s="266"/>
      <c r="U128" s="30"/>
      <c r="V128" s="30"/>
      <c r="W128" s="30"/>
      <c r="X128" s="30"/>
      <c r="Y128" s="30"/>
      <c r="Z128" s="30"/>
      <c r="AA128" s="30"/>
      <c r="AB128" s="30"/>
      <c r="AC128" s="30"/>
      <c r="AD128" s="30"/>
      <c r="AE128" s="30"/>
      <c r="AT128" s="18"/>
      <c r="AU128" s="18"/>
      <c r="BK128" s="129"/>
    </row>
    <row r="129" spans="1:63" s="2" customFormat="1" ht="22.9" customHeight="1">
      <c r="A129" s="30"/>
      <c r="B129" s="31"/>
      <c r="C129" s="218"/>
      <c r="D129" s="219" t="s">
        <v>71</v>
      </c>
      <c r="E129" s="220" t="s">
        <v>156</v>
      </c>
      <c r="F129" s="270" t="s">
        <v>157</v>
      </c>
      <c r="G129" s="218"/>
      <c r="H129" s="218"/>
      <c r="I129" s="218"/>
      <c r="J129" s="278">
        <f>J130</f>
        <v>0</v>
      </c>
      <c r="K129" s="154"/>
      <c r="L129" s="31"/>
      <c r="M129" s="177"/>
      <c r="N129" s="178"/>
      <c r="O129" s="56"/>
      <c r="P129" s="217"/>
      <c r="Q129" s="56"/>
      <c r="R129" s="217"/>
      <c r="S129" s="56"/>
      <c r="T129" s="266"/>
      <c r="U129" s="30"/>
      <c r="V129" s="30"/>
      <c r="W129" s="30"/>
      <c r="X129" s="30"/>
      <c r="Y129" s="30"/>
      <c r="Z129" s="30"/>
      <c r="AA129" s="30"/>
      <c r="AB129" s="30"/>
      <c r="AC129" s="30"/>
      <c r="AD129" s="30"/>
      <c r="AE129" s="30"/>
      <c r="AT129" s="18"/>
      <c r="AU129" s="18"/>
      <c r="BK129" s="129"/>
    </row>
    <row r="130" spans="1:63" s="2" customFormat="1" ht="22.9" customHeight="1">
      <c r="A130" s="30"/>
      <c r="B130" s="31"/>
      <c r="C130" s="218"/>
      <c r="D130" s="219" t="s">
        <v>71</v>
      </c>
      <c r="E130" s="222" t="s">
        <v>465</v>
      </c>
      <c r="F130" s="269" t="s">
        <v>466</v>
      </c>
      <c r="G130" s="218"/>
      <c r="H130" s="218"/>
      <c r="I130" s="218"/>
      <c r="J130" s="279">
        <f>J131+J132+J133+J134+J135+J136</f>
        <v>0</v>
      </c>
      <c r="K130" s="154"/>
      <c r="L130" s="31"/>
      <c r="M130" s="177"/>
      <c r="N130" s="178"/>
      <c r="O130" s="56"/>
      <c r="P130" s="217"/>
      <c r="Q130" s="56"/>
      <c r="R130" s="217"/>
      <c r="S130" s="56"/>
      <c r="T130" s="266"/>
      <c r="U130" s="30"/>
      <c r="V130" s="30"/>
      <c r="W130" s="30"/>
      <c r="X130" s="30"/>
      <c r="Y130" s="30"/>
      <c r="Z130" s="30"/>
      <c r="AA130" s="30"/>
      <c r="AB130" s="30"/>
      <c r="AC130" s="30"/>
      <c r="AD130" s="30"/>
      <c r="AE130" s="30"/>
      <c r="AT130" s="18"/>
      <c r="AU130" s="18"/>
      <c r="BK130" s="129"/>
    </row>
    <row r="131" spans="1:63" s="2" customFormat="1" ht="22.9" customHeight="1">
      <c r="A131" s="30"/>
      <c r="B131" s="31"/>
      <c r="C131" s="223" t="s">
        <v>160</v>
      </c>
      <c r="D131" s="223" t="s">
        <v>138</v>
      </c>
      <c r="E131" s="224" t="s">
        <v>467</v>
      </c>
      <c r="F131" s="268" t="s">
        <v>468</v>
      </c>
      <c r="G131" s="226" t="s">
        <v>179</v>
      </c>
      <c r="H131" s="227">
        <v>1.6</v>
      </c>
      <c r="I131" s="228">
        <v>0</v>
      </c>
      <c r="J131" s="228">
        <f t="shared" ref="J131:J136" si="0">ROUND(I131*H131,2)</f>
        <v>0</v>
      </c>
      <c r="K131" s="30"/>
      <c r="L131" s="31"/>
      <c r="M131" s="177"/>
      <c r="N131" s="178"/>
      <c r="O131" s="56"/>
      <c r="P131" s="217"/>
      <c r="Q131" s="56"/>
      <c r="R131" s="217"/>
      <c r="S131" s="56"/>
      <c r="T131" s="266"/>
      <c r="U131" s="30"/>
      <c r="V131" s="30"/>
      <c r="W131" s="30"/>
      <c r="X131" s="30"/>
      <c r="Y131" s="30"/>
      <c r="Z131" s="30"/>
      <c r="AA131" s="30"/>
      <c r="AB131" s="30"/>
      <c r="AC131" s="30"/>
      <c r="AD131" s="30"/>
      <c r="AE131" s="30"/>
      <c r="AT131" s="18"/>
      <c r="AU131" s="18"/>
      <c r="BK131" s="129"/>
    </row>
    <row r="132" spans="1:63" s="2" customFormat="1" ht="22.9" customHeight="1">
      <c r="A132" s="30"/>
      <c r="B132" s="31"/>
      <c r="C132" s="223" t="s">
        <v>161</v>
      </c>
      <c r="D132" s="223" t="s">
        <v>138</v>
      </c>
      <c r="E132" s="224" t="s">
        <v>469</v>
      </c>
      <c r="F132" s="268" t="s">
        <v>470</v>
      </c>
      <c r="G132" s="226" t="s">
        <v>179</v>
      </c>
      <c r="H132" s="227">
        <v>0.4</v>
      </c>
      <c r="I132" s="228">
        <v>0</v>
      </c>
      <c r="J132" s="228">
        <f t="shared" si="0"/>
        <v>0</v>
      </c>
      <c r="K132" s="30"/>
      <c r="L132" s="31"/>
      <c r="M132" s="177"/>
      <c r="N132" s="178"/>
      <c r="O132" s="56"/>
      <c r="P132" s="217"/>
      <c r="Q132" s="56"/>
      <c r="R132" s="217"/>
      <c r="S132" s="56"/>
      <c r="T132" s="266"/>
      <c r="U132" s="30"/>
      <c r="V132" s="30"/>
      <c r="W132" s="30"/>
      <c r="X132" s="30"/>
      <c r="Y132" s="30"/>
      <c r="Z132" s="30"/>
      <c r="AA132" s="30"/>
      <c r="AB132" s="30"/>
      <c r="AC132" s="30"/>
      <c r="AD132" s="30"/>
      <c r="AE132" s="30"/>
      <c r="AT132" s="18"/>
      <c r="AU132" s="18"/>
      <c r="BK132" s="129"/>
    </row>
    <row r="133" spans="1:63" s="2" customFormat="1" ht="22.9" customHeight="1">
      <c r="A133" s="30"/>
      <c r="B133" s="31"/>
      <c r="C133" s="223" t="s">
        <v>162</v>
      </c>
      <c r="D133" s="223" t="s">
        <v>138</v>
      </c>
      <c r="E133" s="224" t="s">
        <v>471</v>
      </c>
      <c r="F133" s="268" t="s">
        <v>472</v>
      </c>
      <c r="G133" s="226" t="s">
        <v>179</v>
      </c>
      <c r="H133" s="227">
        <v>2</v>
      </c>
      <c r="I133" s="228">
        <v>0</v>
      </c>
      <c r="J133" s="228">
        <f t="shared" si="0"/>
        <v>0</v>
      </c>
      <c r="K133" s="30"/>
      <c r="L133" s="31"/>
      <c r="M133" s="177"/>
      <c r="N133" s="178"/>
      <c r="O133" s="56"/>
      <c r="P133" s="217"/>
      <c r="Q133" s="56"/>
      <c r="R133" s="217"/>
      <c r="S133" s="56"/>
      <c r="T133" s="266"/>
      <c r="U133" s="30"/>
      <c r="V133" s="30"/>
      <c r="W133" s="30"/>
      <c r="X133" s="30"/>
      <c r="Y133" s="30"/>
      <c r="Z133" s="30"/>
      <c r="AA133" s="30"/>
      <c r="AB133" s="30"/>
      <c r="AC133" s="30"/>
      <c r="AD133" s="30"/>
      <c r="AE133" s="30"/>
      <c r="AT133" s="18"/>
      <c r="AU133" s="18"/>
      <c r="BK133" s="129"/>
    </row>
    <row r="134" spans="1:63" s="2" customFormat="1" ht="22.9" customHeight="1">
      <c r="A134" s="30"/>
      <c r="B134" s="31"/>
      <c r="C134" s="223" t="s">
        <v>164</v>
      </c>
      <c r="D134" s="223" t="s">
        <v>138</v>
      </c>
      <c r="E134" s="224" t="s">
        <v>473</v>
      </c>
      <c r="F134" s="268" t="s">
        <v>474</v>
      </c>
      <c r="G134" s="226" t="s">
        <v>179</v>
      </c>
      <c r="H134" s="227">
        <v>0.8</v>
      </c>
      <c r="I134" s="228">
        <v>0</v>
      </c>
      <c r="J134" s="228">
        <f t="shared" si="0"/>
        <v>0</v>
      </c>
      <c r="K134" s="30"/>
      <c r="L134" s="31"/>
      <c r="M134" s="177"/>
      <c r="N134" s="178"/>
      <c r="O134" s="56"/>
      <c r="P134" s="217"/>
      <c r="Q134" s="56"/>
      <c r="R134" s="217"/>
      <c r="S134" s="56"/>
      <c r="T134" s="266"/>
      <c r="U134" s="30"/>
      <c r="V134" s="30"/>
      <c r="W134" s="30"/>
      <c r="X134" s="30"/>
      <c r="Y134" s="30"/>
      <c r="Z134" s="30"/>
      <c r="AA134" s="30"/>
      <c r="AB134" s="30"/>
      <c r="AC134" s="30"/>
      <c r="AD134" s="30"/>
      <c r="AE134" s="30"/>
      <c r="AT134" s="18"/>
      <c r="AU134" s="18"/>
      <c r="BK134" s="129"/>
    </row>
    <row r="135" spans="1:63" s="2" customFormat="1" ht="22.9" customHeight="1">
      <c r="A135" s="30"/>
      <c r="B135" s="31"/>
      <c r="C135" s="223" t="s">
        <v>163</v>
      </c>
      <c r="D135" s="223" t="s">
        <v>138</v>
      </c>
      <c r="E135" s="224" t="s">
        <v>475</v>
      </c>
      <c r="F135" s="268" t="s">
        <v>476</v>
      </c>
      <c r="G135" s="226" t="s">
        <v>179</v>
      </c>
      <c r="H135" s="227">
        <v>0.4</v>
      </c>
      <c r="I135" s="228">
        <v>0</v>
      </c>
      <c r="J135" s="228">
        <f t="shared" si="0"/>
        <v>0</v>
      </c>
      <c r="K135" s="30"/>
      <c r="L135" s="31"/>
      <c r="M135" s="177"/>
      <c r="N135" s="178"/>
      <c r="O135" s="56"/>
      <c r="P135" s="217"/>
      <c r="Q135" s="56"/>
      <c r="R135" s="217"/>
      <c r="S135" s="56"/>
      <c r="T135" s="266"/>
      <c r="U135" s="30"/>
      <c r="V135" s="30"/>
      <c r="W135" s="30"/>
      <c r="X135" s="30"/>
      <c r="Y135" s="30"/>
      <c r="Z135" s="30"/>
      <c r="AA135" s="30"/>
      <c r="AB135" s="30"/>
      <c r="AC135" s="30"/>
      <c r="AD135" s="30"/>
      <c r="AE135" s="30"/>
      <c r="AT135" s="18"/>
      <c r="AU135" s="18"/>
      <c r="BK135" s="129"/>
    </row>
    <row r="136" spans="1:63" s="2" customFormat="1" ht="22.9" customHeight="1">
      <c r="A136" s="30"/>
      <c r="B136" s="31"/>
      <c r="C136" s="223" t="s">
        <v>167</v>
      </c>
      <c r="D136" s="223" t="s">
        <v>138</v>
      </c>
      <c r="E136" s="224" t="s">
        <v>477</v>
      </c>
      <c r="F136" s="268" t="s">
        <v>478</v>
      </c>
      <c r="G136" s="226" t="s">
        <v>179</v>
      </c>
      <c r="H136" s="227">
        <v>0.4</v>
      </c>
      <c r="I136" s="228">
        <v>0</v>
      </c>
      <c r="J136" s="228">
        <f t="shared" si="0"/>
        <v>0</v>
      </c>
      <c r="K136" s="30"/>
      <c r="L136" s="31"/>
      <c r="M136" s="177"/>
      <c r="N136" s="178"/>
      <c r="O136" s="56"/>
      <c r="P136" s="217"/>
      <c r="Q136" s="56"/>
      <c r="R136" s="217"/>
      <c r="S136" s="56"/>
      <c r="T136" s="266"/>
      <c r="U136" s="30"/>
      <c r="V136" s="30"/>
      <c r="W136" s="30"/>
      <c r="X136" s="30"/>
      <c r="Y136" s="30"/>
      <c r="Z136" s="30"/>
      <c r="AA136" s="30"/>
      <c r="AB136" s="30"/>
      <c r="AC136" s="30"/>
      <c r="AD136" s="30"/>
      <c r="AE136" s="30"/>
      <c r="AT136" s="18"/>
      <c r="AU136" s="18"/>
      <c r="BK136" s="129"/>
    </row>
    <row r="137" spans="1:63" s="2" customFormat="1" ht="22.9" customHeight="1">
      <c r="A137" s="30"/>
      <c r="B137" s="31"/>
      <c r="C137" s="197"/>
      <c r="D137" s="198"/>
      <c r="E137" s="199"/>
      <c r="F137" s="199"/>
      <c r="G137" s="199"/>
      <c r="H137" s="199"/>
      <c r="I137" s="200"/>
      <c r="J137" s="200"/>
      <c r="K137" s="30"/>
      <c r="L137" s="31"/>
      <c r="M137" s="177"/>
      <c r="N137" s="178"/>
      <c r="O137" s="56"/>
      <c r="P137" s="217"/>
      <c r="Q137" s="56"/>
      <c r="R137" s="217"/>
      <c r="S137" s="56"/>
      <c r="T137" s="266"/>
      <c r="U137" s="30"/>
      <c r="V137" s="30"/>
      <c r="W137" s="30"/>
      <c r="X137" s="30"/>
      <c r="Y137" s="30"/>
      <c r="Z137" s="30"/>
      <c r="AA137" s="30"/>
      <c r="AB137" s="30"/>
      <c r="AC137" s="30"/>
      <c r="AD137" s="30"/>
      <c r="AE137" s="30"/>
      <c r="AT137" s="18"/>
      <c r="AU137" s="18"/>
      <c r="BK137" s="129"/>
    </row>
    <row r="138" spans="1:63" s="2" customFormat="1" ht="22.9" customHeight="1">
      <c r="A138" s="30"/>
      <c r="B138" s="31"/>
      <c r="C138" s="196"/>
      <c r="D138" s="197" t="s">
        <v>459</v>
      </c>
      <c r="E138" s="198"/>
      <c r="F138" s="199"/>
      <c r="G138" s="199"/>
      <c r="H138" s="199"/>
      <c r="I138" s="199"/>
      <c r="J138" s="277">
        <f>J139</f>
        <v>0</v>
      </c>
      <c r="K138" s="30"/>
      <c r="L138" s="31"/>
      <c r="M138" s="177"/>
      <c r="N138" s="178"/>
      <c r="O138" s="56"/>
      <c r="P138" s="217"/>
      <c r="Q138" s="56"/>
      <c r="R138" s="217"/>
      <c r="S138" s="56"/>
      <c r="T138" s="266"/>
      <c r="U138" s="30"/>
      <c r="V138" s="30"/>
      <c r="W138" s="30"/>
      <c r="X138" s="30"/>
      <c r="Y138" s="30"/>
      <c r="Z138" s="30"/>
      <c r="AA138" s="30"/>
      <c r="AB138" s="30"/>
      <c r="AC138" s="30"/>
      <c r="AD138" s="30"/>
      <c r="AE138" s="30"/>
      <c r="AT138" s="18"/>
      <c r="AU138" s="18"/>
      <c r="BK138" s="129"/>
    </row>
    <row r="139" spans="1:63" s="2" customFormat="1" ht="22.9" customHeight="1">
      <c r="A139" s="30"/>
      <c r="B139" s="31"/>
      <c r="C139" s="218"/>
      <c r="D139" s="219" t="s">
        <v>71</v>
      </c>
      <c r="E139" s="220" t="s">
        <v>156</v>
      </c>
      <c r="F139" s="220" t="s">
        <v>157</v>
      </c>
      <c r="G139" s="218"/>
      <c r="H139" s="218"/>
      <c r="I139" s="218"/>
      <c r="J139" s="278">
        <f>J140</f>
        <v>0</v>
      </c>
      <c r="K139" s="154"/>
      <c r="L139" s="31"/>
      <c r="M139" s="177"/>
      <c r="N139" s="178"/>
      <c r="O139" s="56"/>
      <c r="P139" s="217"/>
      <c r="Q139" s="56"/>
      <c r="R139" s="217"/>
      <c r="S139" s="56"/>
      <c r="T139" s="266"/>
      <c r="U139" s="30"/>
      <c r="V139" s="30"/>
      <c r="W139" s="30"/>
      <c r="X139" s="30"/>
      <c r="Y139" s="30"/>
      <c r="Z139" s="30"/>
      <c r="AA139" s="30"/>
      <c r="AB139" s="30"/>
      <c r="AC139" s="30"/>
      <c r="AD139" s="30"/>
      <c r="AE139" s="30"/>
      <c r="AT139" s="18"/>
      <c r="AU139" s="18"/>
      <c r="BK139" s="129"/>
    </row>
    <row r="140" spans="1:63" s="2" customFormat="1" ht="22.9" customHeight="1">
      <c r="A140" s="30"/>
      <c r="B140" s="31"/>
      <c r="C140" s="218"/>
      <c r="D140" s="219" t="s">
        <v>71</v>
      </c>
      <c r="E140" s="222" t="s">
        <v>480</v>
      </c>
      <c r="F140" s="222" t="s">
        <v>481</v>
      </c>
      <c r="G140" s="218"/>
      <c r="H140" s="218"/>
      <c r="I140" s="218"/>
      <c r="J140" s="279">
        <f>J141+J142+J143</f>
        <v>0</v>
      </c>
      <c r="K140" s="30"/>
      <c r="L140" s="31"/>
      <c r="M140" s="177"/>
      <c r="N140" s="178"/>
      <c r="O140" s="56"/>
      <c r="P140" s="217"/>
      <c r="Q140" s="56"/>
      <c r="R140" s="217"/>
      <c r="S140" s="56"/>
      <c r="T140" s="266"/>
      <c r="U140" s="30"/>
      <c r="V140" s="30"/>
      <c r="W140" s="30"/>
      <c r="X140" s="30"/>
      <c r="Y140" s="30"/>
      <c r="Z140" s="30"/>
      <c r="AA140" s="30"/>
      <c r="AB140" s="30"/>
      <c r="AC140" s="30"/>
      <c r="AD140" s="30"/>
      <c r="AE140" s="30"/>
      <c r="AT140" s="18"/>
      <c r="AU140" s="18"/>
      <c r="BK140" s="129"/>
    </row>
    <row r="141" spans="1:63" s="2" customFormat="1" ht="22.9" customHeight="1">
      <c r="A141" s="30"/>
      <c r="B141" s="31"/>
      <c r="C141" s="229" t="s">
        <v>243</v>
      </c>
      <c r="D141" s="229" t="s">
        <v>181</v>
      </c>
      <c r="E141" s="230" t="s">
        <v>482</v>
      </c>
      <c r="F141" s="231" t="s">
        <v>483</v>
      </c>
      <c r="G141" s="232" t="s">
        <v>150</v>
      </c>
      <c r="H141" s="233">
        <v>0.4</v>
      </c>
      <c r="I141" s="234">
        <v>0</v>
      </c>
      <c r="J141" s="234">
        <f>ROUND(I141*H141,2)</f>
        <v>0</v>
      </c>
      <c r="K141" s="30"/>
      <c r="L141" s="31"/>
      <c r="M141" s="177"/>
      <c r="N141" s="178"/>
      <c r="O141" s="56"/>
      <c r="P141" s="217"/>
      <c r="Q141" s="56"/>
      <c r="R141" s="217"/>
      <c r="S141" s="56"/>
      <c r="T141" s="266"/>
      <c r="U141" s="30"/>
      <c r="V141" s="30"/>
      <c r="W141" s="30"/>
      <c r="X141" s="30"/>
      <c r="Y141" s="30"/>
      <c r="Z141" s="30"/>
      <c r="AA141" s="30"/>
      <c r="AB141" s="30"/>
      <c r="AC141" s="30"/>
      <c r="AD141" s="30"/>
      <c r="AE141" s="30"/>
      <c r="AT141" s="18"/>
      <c r="AU141" s="18"/>
      <c r="BK141" s="129"/>
    </row>
    <row r="142" spans="1:63" s="2" customFormat="1" ht="22.9" customHeight="1">
      <c r="A142" s="30"/>
      <c r="B142" s="31"/>
      <c r="C142" s="229" t="s">
        <v>337</v>
      </c>
      <c r="D142" s="229" t="s">
        <v>181</v>
      </c>
      <c r="E142" s="230" t="s">
        <v>484</v>
      </c>
      <c r="F142" s="231" t="s">
        <v>485</v>
      </c>
      <c r="G142" s="232" t="s">
        <v>486</v>
      </c>
      <c r="H142" s="233">
        <v>1.6</v>
      </c>
      <c r="I142" s="234">
        <v>0</v>
      </c>
      <c r="J142" s="234">
        <f>ROUND(I142*H142,2)</f>
        <v>0</v>
      </c>
      <c r="K142" s="30"/>
      <c r="L142" s="31"/>
      <c r="M142" s="177"/>
      <c r="N142" s="178"/>
      <c r="O142" s="56"/>
      <c r="P142" s="217"/>
      <c r="Q142" s="56"/>
      <c r="R142" s="217"/>
      <c r="S142" s="56"/>
      <c r="T142" s="266"/>
      <c r="U142" s="30"/>
      <c r="V142" s="30"/>
      <c r="W142" s="30"/>
      <c r="X142" s="30"/>
      <c r="Y142" s="30"/>
      <c r="Z142" s="30"/>
      <c r="AA142" s="30"/>
      <c r="AB142" s="30"/>
      <c r="AC142" s="30"/>
      <c r="AD142" s="30"/>
      <c r="AE142" s="30"/>
      <c r="AT142" s="18"/>
      <c r="AU142" s="18"/>
      <c r="BK142" s="129"/>
    </row>
    <row r="143" spans="1:63" s="2" customFormat="1" ht="22.9" customHeight="1">
      <c r="A143" s="30"/>
      <c r="B143" s="31"/>
      <c r="C143" s="223" t="s">
        <v>259</v>
      </c>
      <c r="D143" s="223" t="s">
        <v>138</v>
      </c>
      <c r="E143" s="224" t="s">
        <v>487</v>
      </c>
      <c r="F143" s="225" t="s">
        <v>488</v>
      </c>
      <c r="G143" s="226" t="s">
        <v>147</v>
      </c>
      <c r="H143" s="227">
        <v>0.16</v>
      </c>
      <c r="I143" s="228">
        <v>0</v>
      </c>
      <c r="J143" s="228">
        <f t="shared" ref="J143" si="1">ROUND(I143*H143,2)</f>
        <v>0</v>
      </c>
      <c r="K143" s="30"/>
      <c r="L143" s="31"/>
      <c r="M143" s="177"/>
      <c r="N143" s="178"/>
      <c r="O143" s="56"/>
      <c r="P143" s="217"/>
      <c r="Q143" s="56"/>
      <c r="R143" s="217"/>
      <c r="S143" s="56"/>
      <c r="T143" s="266"/>
      <c r="U143" s="30"/>
      <c r="V143" s="30"/>
      <c r="W143" s="30"/>
      <c r="X143" s="30"/>
      <c r="Y143" s="30"/>
      <c r="Z143" s="30"/>
      <c r="AA143" s="30"/>
      <c r="AB143" s="30"/>
      <c r="AC143" s="30"/>
      <c r="AD143" s="30"/>
      <c r="AE143" s="30"/>
      <c r="AT143" s="18"/>
      <c r="AU143" s="18"/>
      <c r="BK143" s="129"/>
    </row>
    <row r="144" spans="1:63" s="2" customFormat="1" ht="22.9" customHeight="1">
      <c r="A144" s="30"/>
      <c r="B144" s="31"/>
      <c r="C144" s="199"/>
      <c r="D144" s="237" t="s">
        <v>479</v>
      </c>
      <c r="E144" s="199"/>
      <c r="F144" s="238" t="s">
        <v>489</v>
      </c>
      <c r="G144" s="199"/>
      <c r="H144" s="199"/>
      <c r="I144" s="199"/>
      <c r="J144" s="199"/>
      <c r="K144" s="30"/>
      <c r="L144" s="31"/>
      <c r="M144" s="177"/>
      <c r="N144" s="178"/>
      <c r="O144" s="56"/>
      <c r="P144" s="217"/>
      <c r="Q144" s="56"/>
      <c r="R144" s="217"/>
      <c r="S144" s="56"/>
      <c r="T144" s="266"/>
      <c r="U144" s="30"/>
      <c r="V144" s="30"/>
      <c r="W144" s="30"/>
      <c r="X144" s="30"/>
      <c r="Y144" s="30"/>
      <c r="Z144" s="30"/>
      <c r="AA144" s="30"/>
      <c r="AB144" s="30"/>
      <c r="AC144" s="30"/>
      <c r="AD144" s="30"/>
      <c r="AE144" s="30"/>
      <c r="AT144" s="18"/>
      <c r="AU144" s="18"/>
      <c r="BK144" s="129"/>
    </row>
    <row r="145" spans="1:31" s="2" customFormat="1" ht="6.95" customHeight="1">
      <c r="A145" s="30"/>
      <c r="B145" s="45"/>
      <c r="C145" s="46"/>
      <c r="D145" s="46"/>
      <c r="E145" s="46"/>
      <c r="F145" s="46"/>
      <c r="G145" s="46"/>
      <c r="H145" s="46"/>
      <c r="I145" s="46"/>
      <c r="J145" s="46"/>
      <c r="K145" s="46"/>
      <c r="L145" s="31"/>
      <c r="M145" s="30"/>
      <c r="O145" s="30"/>
      <c r="P145" s="30"/>
      <c r="Q145" s="30"/>
      <c r="R145" s="30"/>
      <c r="S145" s="30"/>
      <c r="T145" s="30"/>
      <c r="U145" s="30"/>
      <c r="V145" s="30"/>
      <c r="W145" s="30"/>
      <c r="X145" s="30"/>
      <c r="Y145" s="30"/>
      <c r="Z145" s="30"/>
      <c r="AA145" s="30"/>
      <c r="AB145" s="30"/>
      <c r="AC145" s="30"/>
      <c r="AD145" s="30"/>
      <c r="AE145" s="30"/>
    </row>
  </sheetData>
  <autoFilter ref="C126:K144"/>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45"/>
  <sheetViews>
    <sheetView showGridLines="0" topLeftCell="A124" workbookViewId="0">
      <selection activeCell="X107" sqref="X107"/>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2"/>
    </row>
    <row r="2" spans="1:46" s="1" customFormat="1" ht="36.950000000000003" customHeight="1">
      <c r="L2" s="296" t="s">
        <v>5</v>
      </c>
      <c r="M2" s="297"/>
      <c r="N2" s="297"/>
      <c r="O2" s="297"/>
      <c r="P2" s="297"/>
      <c r="Q2" s="297"/>
      <c r="R2" s="297"/>
      <c r="S2" s="297"/>
      <c r="T2" s="297"/>
      <c r="U2" s="297"/>
      <c r="V2" s="297"/>
      <c r="AT2" s="18" t="s">
        <v>95</v>
      </c>
    </row>
    <row r="3" spans="1:46" s="1" customFormat="1" ht="6.95" customHeight="1">
      <c r="B3" s="19"/>
      <c r="C3" s="20"/>
      <c r="D3" s="20"/>
      <c r="E3" s="20"/>
      <c r="F3" s="20"/>
      <c r="G3" s="20"/>
      <c r="H3" s="20"/>
      <c r="I3" s="20"/>
      <c r="J3" s="20"/>
      <c r="K3" s="20"/>
      <c r="L3" s="21"/>
      <c r="AT3" s="18" t="s">
        <v>81</v>
      </c>
    </row>
    <row r="4" spans="1:46" s="1" customFormat="1" ht="24.95" customHeight="1">
      <c r="B4" s="21"/>
      <c r="D4" s="22" t="s">
        <v>107</v>
      </c>
      <c r="L4" s="21"/>
      <c r="M4" s="93" t="s">
        <v>10</v>
      </c>
      <c r="AT4" s="18" t="s">
        <v>3</v>
      </c>
    </row>
    <row r="5" spans="1:46" s="1" customFormat="1" ht="6.95" customHeight="1">
      <c r="B5" s="21"/>
      <c r="L5" s="21"/>
    </row>
    <row r="6" spans="1:46" s="1" customFormat="1" ht="12" customHeight="1">
      <c r="B6" s="21"/>
      <c r="D6" s="27" t="s">
        <v>14</v>
      </c>
      <c r="L6" s="21"/>
    </row>
    <row r="7" spans="1:46" s="1" customFormat="1" ht="16.5" customHeight="1">
      <c r="B7" s="21"/>
      <c r="E7" s="333" t="str">
        <f>'Rekapitulace stavby'!K6</f>
        <v>Komunitní centrum a hasičská zbrojnice Hněvčeves</v>
      </c>
      <c r="F7" s="334"/>
      <c r="G7" s="334"/>
      <c r="H7" s="334"/>
      <c r="L7" s="21"/>
    </row>
    <row r="8" spans="1:46" s="1" customFormat="1" ht="12" customHeight="1">
      <c r="B8" s="21"/>
      <c r="D8" s="27" t="s">
        <v>108</v>
      </c>
      <c r="L8" s="21"/>
    </row>
    <row r="9" spans="1:46" s="2" customFormat="1" ht="16.5" customHeight="1">
      <c r="A9" s="30"/>
      <c r="B9" s="31"/>
      <c r="C9" s="30"/>
      <c r="D9" s="30"/>
      <c r="E9" s="333" t="s">
        <v>109</v>
      </c>
      <c r="F9" s="332"/>
      <c r="G9" s="332"/>
      <c r="H9" s="332"/>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110</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324" t="s">
        <v>393</v>
      </c>
      <c r="F11" s="332"/>
      <c r="G11" s="332"/>
      <c r="H11" s="332"/>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16</v>
      </c>
      <c r="E13" s="30"/>
      <c r="F13" s="25" t="s">
        <v>1</v>
      </c>
      <c r="G13" s="30"/>
      <c r="H13" s="30"/>
      <c r="I13" s="27" t="s">
        <v>17</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18</v>
      </c>
      <c r="E14" s="30"/>
      <c r="F14" s="25" t="s">
        <v>19</v>
      </c>
      <c r="G14" s="30"/>
      <c r="H14" s="30"/>
      <c r="I14" s="27" t="s">
        <v>20</v>
      </c>
      <c r="J14" s="53">
        <f>'Rekapitulace stavby'!AN8</f>
        <v>44612</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21</v>
      </c>
      <c r="E16" s="30"/>
      <c r="F16" s="30"/>
      <c r="G16" s="30"/>
      <c r="H16" s="30"/>
      <c r="I16" s="27" t="s">
        <v>22</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23</v>
      </c>
      <c r="F17" s="30"/>
      <c r="G17" s="30"/>
      <c r="H17" s="30"/>
      <c r="I17" s="27" t="s">
        <v>24</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25</v>
      </c>
      <c r="E19" s="30"/>
      <c r="F19" s="30"/>
      <c r="G19" s="30"/>
      <c r="H19" s="30"/>
      <c r="I19" s="27" t="s">
        <v>22</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317">
        <f>'Rekapitulace stavby'!E14</f>
        <v>0</v>
      </c>
      <c r="F20" s="317"/>
      <c r="G20" s="317"/>
      <c r="H20" s="317"/>
      <c r="I20" s="27" t="s">
        <v>24</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27</v>
      </c>
      <c r="E22" s="30"/>
      <c r="F22" s="30"/>
      <c r="G22" s="30"/>
      <c r="H22" s="30"/>
      <c r="I22" s="27" t="s">
        <v>22</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24</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29</v>
      </c>
      <c r="E25" s="30"/>
      <c r="F25" s="30"/>
      <c r="G25" s="30"/>
      <c r="H25" s="30"/>
      <c r="I25" s="27" t="s">
        <v>22</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24</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30</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4"/>
      <c r="B29" s="95"/>
      <c r="C29" s="94"/>
      <c r="D29" s="94"/>
      <c r="E29" s="319" t="s">
        <v>1</v>
      </c>
      <c r="F29" s="319"/>
      <c r="G29" s="319"/>
      <c r="H29" s="319"/>
      <c r="I29" s="94"/>
      <c r="J29" s="94"/>
      <c r="K29" s="94"/>
      <c r="L29" s="96"/>
      <c r="S29" s="94"/>
      <c r="T29" s="94"/>
      <c r="U29" s="94"/>
      <c r="V29" s="94"/>
      <c r="W29" s="94"/>
      <c r="X29" s="94"/>
      <c r="Y29" s="94"/>
      <c r="Z29" s="94"/>
      <c r="AA29" s="94"/>
      <c r="AB29" s="94"/>
      <c r="AC29" s="94"/>
      <c r="AD29" s="94"/>
      <c r="AE29" s="94"/>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97" t="s">
        <v>32</v>
      </c>
      <c r="E32" s="30"/>
      <c r="F32" s="30"/>
      <c r="G32" s="30"/>
      <c r="H32" s="30"/>
      <c r="I32" s="30"/>
      <c r="J32" s="69">
        <f>J98</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34</v>
      </c>
      <c r="G34" s="30"/>
      <c r="H34" s="30"/>
      <c r="I34" s="34" t="s">
        <v>33</v>
      </c>
      <c r="J34" s="34" t="s">
        <v>35</v>
      </c>
      <c r="K34" s="30"/>
      <c r="L34" s="40"/>
      <c r="S34" s="30"/>
      <c r="T34" s="30"/>
      <c r="U34" s="30"/>
      <c r="V34" s="30"/>
      <c r="W34" s="30"/>
      <c r="X34" s="30"/>
      <c r="Y34" s="30"/>
      <c r="Z34" s="30"/>
      <c r="AA34" s="30"/>
      <c r="AB34" s="30"/>
      <c r="AC34" s="30"/>
      <c r="AD34" s="30"/>
      <c r="AE34" s="30"/>
    </row>
    <row r="35" spans="1:31" s="2" customFormat="1" ht="14.45" customHeight="1">
      <c r="A35" s="30"/>
      <c r="B35" s="31"/>
      <c r="C35" s="30"/>
      <c r="D35" s="98" t="s">
        <v>36</v>
      </c>
      <c r="E35" s="27" t="s">
        <v>37</v>
      </c>
      <c r="F35" s="99">
        <f>J98</f>
        <v>0</v>
      </c>
      <c r="G35" s="30"/>
      <c r="H35" s="30"/>
      <c r="I35" s="100">
        <v>0.21</v>
      </c>
      <c r="J35" s="99">
        <f>F35*0.21</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38</v>
      </c>
      <c r="F36" s="99">
        <f>ROUND((SUM(BF127:BF127)),  2)</f>
        <v>0</v>
      </c>
      <c r="G36" s="30"/>
      <c r="H36" s="30"/>
      <c r="I36" s="100">
        <v>0.15</v>
      </c>
      <c r="J36" s="99">
        <f>ROUND(((SUM(BF127:BF127))*I36),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39</v>
      </c>
      <c r="F37" s="99">
        <f>ROUND((SUM(BG127:BG127)),  2)</f>
        <v>0</v>
      </c>
      <c r="G37" s="30"/>
      <c r="H37" s="30"/>
      <c r="I37" s="100">
        <v>0.21</v>
      </c>
      <c r="J37" s="99">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40</v>
      </c>
      <c r="F38" s="99">
        <f>ROUND((SUM(BH127:BH127)),  2)</f>
        <v>0</v>
      </c>
      <c r="G38" s="30"/>
      <c r="H38" s="30"/>
      <c r="I38" s="100">
        <v>0.15</v>
      </c>
      <c r="J38" s="99">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41</v>
      </c>
      <c r="F39" s="99">
        <f>ROUND((SUM(BI127:BI127)),  2)</f>
        <v>0</v>
      </c>
      <c r="G39" s="30"/>
      <c r="H39" s="30"/>
      <c r="I39" s="100">
        <v>0</v>
      </c>
      <c r="J39" s="99">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1"/>
      <c r="D41" s="102" t="s">
        <v>42</v>
      </c>
      <c r="E41" s="58"/>
      <c r="F41" s="58"/>
      <c r="G41" s="103" t="s">
        <v>43</v>
      </c>
      <c r="H41" s="104" t="s">
        <v>44</v>
      </c>
      <c r="I41" s="58"/>
      <c r="J41" s="105">
        <f>SUM(J32:J39)</f>
        <v>0</v>
      </c>
      <c r="K41" s="106"/>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45</v>
      </c>
      <c r="E50" s="42"/>
      <c r="F50" s="42"/>
      <c r="G50" s="41" t="s">
        <v>46</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47</v>
      </c>
      <c r="E61" s="33"/>
      <c r="F61" s="107" t="s">
        <v>48</v>
      </c>
      <c r="G61" s="43" t="s">
        <v>47</v>
      </c>
      <c r="H61" s="33"/>
      <c r="I61" s="33"/>
      <c r="J61" s="108" t="s">
        <v>48</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49</v>
      </c>
      <c r="E65" s="44"/>
      <c r="F65" s="44"/>
      <c r="G65" s="41" t="s">
        <v>50</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47</v>
      </c>
      <c r="E76" s="33"/>
      <c r="F76" s="107" t="s">
        <v>48</v>
      </c>
      <c r="G76" s="43" t="s">
        <v>47</v>
      </c>
      <c r="H76" s="33"/>
      <c r="I76" s="33"/>
      <c r="J76" s="108" t="s">
        <v>48</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112</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333" t="str">
        <f>E7</f>
        <v>Komunitní centrum a hasičská zbrojnice Hněvčeves</v>
      </c>
      <c r="F85" s="334"/>
      <c r="G85" s="334"/>
      <c r="H85" s="334"/>
      <c r="I85" s="30"/>
      <c r="J85" s="30"/>
      <c r="K85" s="30"/>
      <c r="L85" s="40"/>
      <c r="S85" s="30"/>
      <c r="T85" s="30"/>
      <c r="U85" s="30"/>
      <c r="V85" s="30"/>
      <c r="W85" s="30"/>
      <c r="X85" s="30"/>
      <c r="Y85" s="30"/>
      <c r="Z85" s="30"/>
      <c r="AA85" s="30"/>
      <c r="AB85" s="30"/>
      <c r="AC85" s="30"/>
      <c r="AD85" s="30"/>
      <c r="AE85" s="30"/>
    </row>
    <row r="86" spans="1:31" s="1" customFormat="1" ht="12" customHeight="1">
      <c r="B86" s="21"/>
      <c r="C86" s="27" t="s">
        <v>108</v>
      </c>
      <c r="L86" s="21"/>
    </row>
    <row r="87" spans="1:31" s="2" customFormat="1" ht="16.5" customHeight="1">
      <c r="A87" s="30"/>
      <c r="B87" s="31"/>
      <c r="C87" s="30"/>
      <c r="D87" s="30"/>
      <c r="E87" s="333" t="s">
        <v>109</v>
      </c>
      <c r="F87" s="332"/>
      <c r="G87" s="332"/>
      <c r="H87" s="332"/>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110</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324" t="str">
        <f>E11</f>
        <v>05 - Elektro</v>
      </c>
      <c r="F89" s="332"/>
      <c r="G89" s="332"/>
      <c r="H89" s="332"/>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18</v>
      </c>
      <c r="D91" s="30"/>
      <c r="E91" s="30"/>
      <c r="F91" s="25" t="str">
        <f>F14</f>
        <v>Hněvčeves 54</v>
      </c>
      <c r="G91" s="30"/>
      <c r="H91" s="30"/>
      <c r="I91" s="27" t="s">
        <v>20</v>
      </c>
      <c r="J91" s="53">
        <f>IF(J14="","",J14)</f>
        <v>44612</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21</v>
      </c>
      <c r="D93" s="30"/>
      <c r="E93" s="30"/>
      <c r="F93" s="25" t="str">
        <f>E17</f>
        <v>Obec Hněvčeves, Hněvčeves 54, 503 15</v>
      </c>
      <c r="G93" s="30"/>
      <c r="H93" s="30"/>
      <c r="I93" s="27" t="s">
        <v>27</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25</v>
      </c>
      <c r="D94" s="30"/>
      <c r="E94" s="30"/>
      <c r="F94" s="25">
        <f>IF(E20="","",E20)</f>
        <v>0</v>
      </c>
      <c r="G94" s="30"/>
      <c r="H94" s="30"/>
      <c r="I94" s="27" t="s">
        <v>29</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09" t="s">
        <v>113</v>
      </c>
      <c r="D96" s="101"/>
      <c r="E96" s="101"/>
      <c r="F96" s="101"/>
      <c r="G96" s="101"/>
      <c r="H96" s="101"/>
      <c r="I96" s="101"/>
      <c r="J96" s="110" t="s">
        <v>114</v>
      </c>
      <c r="K96" s="101"/>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1" t="s">
        <v>115</v>
      </c>
      <c r="D98" s="30"/>
      <c r="E98" s="30"/>
      <c r="F98" s="30"/>
      <c r="G98" s="30"/>
      <c r="H98" s="30"/>
      <c r="I98" s="30"/>
      <c r="J98" s="69">
        <f>J99</f>
        <v>0</v>
      </c>
      <c r="K98" s="30"/>
      <c r="L98" s="40"/>
      <c r="S98" s="30"/>
      <c r="T98" s="30"/>
      <c r="U98" s="30"/>
      <c r="V98" s="30"/>
      <c r="W98" s="30"/>
      <c r="X98" s="30"/>
      <c r="Y98" s="30"/>
      <c r="Z98" s="30"/>
      <c r="AA98" s="30"/>
      <c r="AB98" s="30"/>
      <c r="AC98" s="30"/>
      <c r="AD98" s="30"/>
      <c r="AE98" s="30"/>
      <c r="AU98" s="18" t="s">
        <v>116</v>
      </c>
    </row>
    <row r="99" spans="1:47" s="2" customFormat="1" ht="22.9" customHeight="1">
      <c r="A99" s="30"/>
      <c r="B99" s="31"/>
      <c r="C99" s="196"/>
      <c r="D99" s="239" t="s">
        <v>537</v>
      </c>
      <c r="E99" s="199"/>
      <c r="F99" s="199"/>
      <c r="G99" s="199"/>
      <c r="H99" s="199"/>
      <c r="I99" s="199"/>
      <c r="J99" s="240">
        <f>J100</f>
        <v>0</v>
      </c>
      <c r="K99" s="30"/>
      <c r="L99" s="40"/>
      <c r="S99" s="30"/>
      <c r="T99" s="30"/>
      <c r="U99" s="30"/>
      <c r="V99" s="30"/>
      <c r="W99" s="30"/>
      <c r="X99" s="30"/>
      <c r="Y99" s="30"/>
      <c r="Z99" s="30"/>
      <c r="AA99" s="30"/>
      <c r="AB99" s="30"/>
      <c r="AC99" s="30"/>
      <c r="AD99" s="30"/>
      <c r="AE99" s="30"/>
      <c r="AU99" s="18"/>
    </row>
    <row r="100" spans="1:47" s="2" customFormat="1" ht="22.9" customHeight="1">
      <c r="A100" s="30"/>
      <c r="B100" s="31"/>
      <c r="C100" s="196"/>
      <c r="D100" s="241" t="s">
        <v>119</v>
      </c>
      <c r="E100" s="242"/>
      <c r="F100" s="242"/>
      <c r="G100" s="242"/>
      <c r="H100" s="242"/>
      <c r="I100" s="242"/>
      <c r="J100" s="243">
        <f>J101</f>
        <v>0</v>
      </c>
      <c r="K100" s="30"/>
      <c r="L100" s="40"/>
      <c r="S100" s="30"/>
      <c r="T100" s="30"/>
      <c r="U100" s="30"/>
      <c r="V100" s="30"/>
      <c r="W100" s="30"/>
      <c r="X100" s="30"/>
      <c r="Y100" s="30"/>
      <c r="Z100" s="30"/>
      <c r="AA100" s="30"/>
      <c r="AB100" s="30"/>
      <c r="AC100" s="30"/>
      <c r="AD100" s="30"/>
      <c r="AE100" s="30"/>
      <c r="AU100" s="18"/>
    </row>
    <row r="101" spans="1:47" s="2" customFormat="1" ht="22.9" customHeight="1">
      <c r="A101" s="30"/>
      <c r="B101" s="31"/>
      <c r="C101" s="196"/>
      <c r="D101" s="244" t="s">
        <v>538</v>
      </c>
      <c r="E101" s="245"/>
      <c r="F101" s="245"/>
      <c r="G101" s="245"/>
      <c r="H101" s="245"/>
      <c r="I101" s="245"/>
      <c r="J101" s="246">
        <f>J130</f>
        <v>0</v>
      </c>
      <c r="K101" s="30"/>
      <c r="L101" s="40"/>
      <c r="S101" s="30"/>
      <c r="T101" s="30"/>
      <c r="U101" s="30"/>
      <c r="V101" s="30"/>
      <c r="W101" s="30"/>
      <c r="X101" s="30"/>
      <c r="Y101" s="30"/>
      <c r="Z101" s="30"/>
      <c r="AA101" s="30"/>
      <c r="AB101" s="30"/>
      <c r="AC101" s="30"/>
      <c r="AD101" s="30"/>
      <c r="AE101" s="30"/>
      <c r="AU101" s="18"/>
    </row>
    <row r="102" spans="1:47" s="2" customFormat="1" ht="22.9" customHeight="1">
      <c r="A102" s="30"/>
      <c r="B102" s="31"/>
      <c r="C102" s="196"/>
      <c r="D102" s="199"/>
      <c r="E102" s="199"/>
      <c r="F102" s="199"/>
      <c r="G102" s="199"/>
      <c r="H102" s="199"/>
      <c r="I102" s="199"/>
      <c r="J102" s="212"/>
      <c r="K102" s="30"/>
      <c r="L102" s="40"/>
      <c r="S102" s="30"/>
      <c r="T102" s="30"/>
      <c r="U102" s="30"/>
      <c r="V102" s="30"/>
      <c r="W102" s="30"/>
      <c r="X102" s="30"/>
      <c r="Y102" s="30"/>
      <c r="Z102" s="30"/>
      <c r="AA102" s="30"/>
      <c r="AB102" s="30"/>
      <c r="AC102" s="30"/>
      <c r="AD102" s="30"/>
      <c r="AE102" s="30"/>
      <c r="AU102" s="18"/>
    </row>
    <row r="103" spans="1:47" s="2" customFormat="1" ht="22.9" customHeight="1">
      <c r="A103" s="30"/>
      <c r="B103" s="31"/>
      <c r="C103" s="111"/>
      <c r="D103" s="30"/>
      <c r="E103" s="30"/>
      <c r="F103" s="30"/>
      <c r="G103" s="30"/>
      <c r="H103" s="30"/>
      <c r="I103" s="30"/>
      <c r="J103" s="69"/>
      <c r="K103" s="30"/>
      <c r="L103" s="40"/>
      <c r="S103" s="30"/>
      <c r="T103" s="30"/>
      <c r="U103" s="30"/>
      <c r="V103" s="30"/>
      <c r="W103" s="30"/>
      <c r="X103" s="30"/>
      <c r="Y103" s="30"/>
      <c r="Z103" s="30"/>
      <c r="AA103" s="30"/>
      <c r="AB103" s="30"/>
      <c r="AC103" s="30"/>
      <c r="AD103" s="30"/>
      <c r="AE103" s="30"/>
      <c r="AU103" s="18"/>
    </row>
    <row r="104" spans="1:47" s="2" customFormat="1" ht="22.9" customHeight="1">
      <c r="A104" s="30"/>
      <c r="B104" s="31"/>
      <c r="C104" s="111"/>
      <c r="D104" s="30"/>
      <c r="E104" s="30"/>
      <c r="F104" s="30"/>
      <c r="G104" s="30"/>
      <c r="H104" s="30"/>
      <c r="I104" s="30"/>
      <c r="J104" s="69"/>
      <c r="K104" s="30"/>
      <c r="L104" s="40"/>
      <c r="S104" s="30"/>
      <c r="T104" s="30"/>
      <c r="U104" s="30"/>
      <c r="V104" s="30"/>
      <c r="W104" s="30"/>
      <c r="X104" s="30"/>
      <c r="Y104" s="30"/>
      <c r="Z104" s="30"/>
      <c r="AA104" s="30"/>
      <c r="AB104" s="30"/>
      <c r="AC104" s="30"/>
      <c r="AD104" s="30"/>
      <c r="AE104" s="30"/>
      <c r="AU104" s="18"/>
    </row>
    <row r="105" spans="1:47" s="2" customFormat="1" ht="22.9" customHeight="1">
      <c r="A105" s="30"/>
      <c r="B105" s="31"/>
      <c r="C105" s="111"/>
      <c r="D105" s="30"/>
      <c r="E105" s="30"/>
      <c r="F105" s="30"/>
      <c r="G105" s="30"/>
      <c r="H105" s="30"/>
      <c r="I105" s="30"/>
      <c r="J105" s="69"/>
      <c r="K105" s="30"/>
      <c r="L105" s="40"/>
      <c r="S105" s="30"/>
      <c r="T105" s="30"/>
      <c r="U105" s="30"/>
      <c r="V105" s="30"/>
      <c r="W105" s="30"/>
      <c r="X105" s="30"/>
      <c r="Y105" s="30"/>
      <c r="Z105" s="30"/>
      <c r="AA105" s="30"/>
      <c r="AB105" s="30"/>
      <c r="AC105" s="30"/>
      <c r="AD105" s="30"/>
      <c r="AE105" s="30"/>
      <c r="AU105" s="18"/>
    </row>
    <row r="106" spans="1:47" s="2" customFormat="1" ht="21.75" customHeight="1">
      <c r="A106" s="30"/>
      <c r="B106" s="31"/>
      <c r="C106" s="30"/>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6.95" customHeight="1">
      <c r="A107" s="30"/>
      <c r="B107" s="45"/>
      <c r="C107" s="46"/>
      <c r="D107" s="46"/>
      <c r="E107" s="46"/>
      <c r="F107" s="46"/>
      <c r="G107" s="46"/>
      <c r="H107" s="46"/>
      <c r="I107" s="46"/>
      <c r="J107" s="46"/>
      <c r="K107" s="46"/>
      <c r="L107" s="40"/>
      <c r="S107" s="30"/>
      <c r="T107" s="30"/>
      <c r="U107" s="30"/>
      <c r="V107" s="30"/>
      <c r="W107" s="30"/>
      <c r="X107" s="30"/>
      <c r="Y107" s="30"/>
      <c r="Z107" s="30"/>
      <c r="AA107" s="30"/>
      <c r="AB107" s="30"/>
      <c r="AC107" s="30"/>
      <c r="AD107" s="30"/>
      <c r="AE107" s="30"/>
    </row>
    <row r="111" spans="1:47" s="2" customFormat="1" ht="6.95" customHeight="1">
      <c r="A111" s="30"/>
      <c r="B111" s="47"/>
      <c r="C111" s="48"/>
      <c r="D111" s="48"/>
      <c r="E111" s="48"/>
      <c r="F111" s="48"/>
      <c r="G111" s="48"/>
      <c r="H111" s="48"/>
      <c r="I111" s="48"/>
      <c r="J111" s="48"/>
      <c r="K111" s="48"/>
      <c r="L111" s="40"/>
      <c r="S111" s="30"/>
      <c r="T111" s="30"/>
      <c r="U111" s="30"/>
      <c r="V111" s="30"/>
      <c r="W111" s="30"/>
      <c r="X111" s="30"/>
      <c r="Y111" s="30"/>
      <c r="Z111" s="30"/>
      <c r="AA111" s="30"/>
      <c r="AB111" s="30"/>
      <c r="AC111" s="30"/>
      <c r="AD111" s="30"/>
      <c r="AE111" s="30"/>
    </row>
    <row r="112" spans="1:47" s="2" customFormat="1" ht="24.95" customHeight="1">
      <c r="A112" s="30"/>
      <c r="B112" s="31"/>
      <c r="C112" s="22" t="s">
        <v>122</v>
      </c>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63" s="2" customFormat="1" ht="6.95" customHeight="1">
      <c r="A113" s="30"/>
      <c r="B113" s="31"/>
      <c r="C113" s="30"/>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3" s="2" customFormat="1" ht="12" customHeight="1">
      <c r="A114" s="30"/>
      <c r="B114" s="31"/>
      <c r="C114" s="27" t="s">
        <v>14</v>
      </c>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63" s="2" customFormat="1" ht="16.5" customHeight="1">
      <c r="A115" s="30"/>
      <c r="B115" s="31"/>
      <c r="C115" s="30"/>
      <c r="D115" s="30"/>
      <c r="E115" s="333" t="str">
        <f>E7</f>
        <v>Komunitní centrum a hasičská zbrojnice Hněvčeves</v>
      </c>
      <c r="F115" s="334"/>
      <c r="G115" s="334"/>
      <c r="H115" s="334"/>
      <c r="I115" s="30"/>
      <c r="J115" s="30"/>
      <c r="K115" s="30"/>
      <c r="L115" s="40"/>
      <c r="S115" s="30"/>
      <c r="T115" s="30"/>
      <c r="U115" s="30"/>
      <c r="V115" s="30"/>
      <c r="W115" s="30"/>
      <c r="X115" s="30"/>
      <c r="Y115" s="30"/>
      <c r="Z115" s="30"/>
      <c r="AA115" s="30"/>
      <c r="AB115" s="30"/>
      <c r="AC115" s="30"/>
      <c r="AD115" s="30"/>
      <c r="AE115" s="30"/>
    </row>
    <row r="116" spans="1:63" s="1" customFormat="1" ht="12" customHeight="1">
      <c r="B116" s="21"/>
      <c r="C116" s="27" t="s">
        <v>108</v>
      </c>
      <c r="L116" s="21"/>
    </row>
    <row r="117" spans="1:63" s="2" customFormat="1" ht="16.5" customHeight="1">
      <c r="A117" s="30"/>
      <c r="B117" s="31"/>
      <c r="C117" s="30"/>
      <c r="D117" s="30"/>
      <c r="E117" s="333" t="s">
        <v>109</v>
      </c>
      <c r="F117" s="332"/>
      <c r="G117" s="332"/>
      <c r="H117" s="332"/>
      <c r="I117" s="30"/>
      <c r="J117" s="30"/>
      <c r="K117" s="30"/>
      <c r="L117" s="40"/>
      <c r="S117" s="30"/>
      <c r="T117" s="30"/>
      <c r="U117" s="30"/>
      <c r="V117" s="30"/>
      <c r="W117" s="30"/>
      <c r="X117" s="30"/>
      <c r="Y117" s="30"/>
      <c r="Z117" s="30"/>
      <c r="AA117" s="30"/>
      <c r="AB117" s="30"/>
      <c r="AC117" s="30"/>
      <c r="AD117" s="30"/>
      <c r="AE117" s="30"/>
    </row>
    <row r="118" spans="1:63" s="2" customFormat="1" ht="12" customHeight="1">
      <c r="A118" s="30"/>
      <c r="B118" s="31"/>
      <c r="C118" s="27" t="s">
        <v>110</v>
      </c>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3" s="2" customFormat="1" ht="16.5" customHeight="1">
      <c r="A119" s="30"/>
      <c r="B119" s="31"/>
      <c r="C119" s="30"/>
      <c r="D119" s="30"/>
      <c r="E119" s="324" t="str">
        <f>E11</f>
        <v>05 - Elektro</v>
      </c>
      <c r="F119" s="332"/>
      <c r="G119" s="332"/>
      <c r="H119" s="332"/>
      <c r="I119" s="30"/>
      <c r="J119" s="30"/>
      <c r="K119" s="30"/>
      <c r="L119" s="40"/>
      <c r="S119" s="30"/>
      <c r="T119" s="30"/>
      <c r="U119" s="30"/>
      <c r="V119" s="30"/>
      <c r="W119" s="30"/>
      <c r="X119" s="30"/>
      <c r="Y119" s="30"/>
      <c r="Z119" s="30"/>
      <c r="AA119" s="30"/>
      <c r="AB119" s="30"/>
      <c r="AC119" s="30"/>
      <c r="AD119" s="30"/>
      <c r="AE119" s="30"/>
    </row>
    <row r="120" spans="1:63" s="2" customFormat="1" ht="6.95" customHeight="1">
      <c r="A120" s="30"/>
      <c r="B120" s="31"/>
      <c r="C120" s="30"/>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63" s="2" customFormat="1" ht="12" customHeight="1">
      <c r="A121" s="30"/>
      <c r="B121" s="31"/>
      <c r="C121" s="27" t="s">
        <v>18</v>
      </c>
      <c r="D121" s="30"/>
      <c r="E121" s="30"/>
      <c r="F121" s="25" t="str">
        <f>F14</f>
        <v>Hněvčeves 54</v>
      </c>
      <c r="G121" s="30"/>
      <c r="H121" s="30"/>
      <c r="I121" s="27" t="s">
        <v>20</v>
      </c>
      <c r="J121" s="53">
        <f>IF(J14="","",J14)</f>
        <v>44612</v>
      </c>
      <c r="K121" s="30"/>
      <c r="L121" s="40"/>
      <c r="S121" s="30"/>
      <c r="T121" s="30"/>
      <c r="U121" s="30"/>
      <c r="V121" s="30"/>
      <c r="W121" s="30"/>
      <c r="X121" s="30"/>
      <c r="Y121" s="30"/>
      <c r="Z121" s="30"/>
      <c r="AA121" s="30"/>
      <c r="AB121" s="30"/>
      <c r="AC121" s="30"/>
      <c r="AD121" s="30"/>
      <c r="AE121" s="30"/>
    </row>
    <row r="122" spans="1:63" s="2" customFormat="1" ht="6.95" customHeight="1">
      <c r="A122" s="30"/>
      <c r="B122" s="31"/>
      <c r="C122" s="30"/>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63" s="2" customFormat="1" ht="15.2" customHeight="1">
      <c r="A123" s="30"/>
      <c r="B123" s="31"/>
      <c r="C123" s="27" t="s">
        <v>21</v>
      </c>
      <c r="D123" s="30"/>
      <c r="E123" s="30"/>
      <c r="F123" s="25" t="str">
        <f>E17</f>
        <v>Obec Hněvčeves, Hněvčeves 54, 503 15</v>
      </c>
      <c r="G123" s="30"/>
      <c r="H123" s="30"/>
      <c r="I123" s="27" t="s">
        <v>27</v>
      </c>
      <c r="J123" s="28" t="str">
        <f>E23</f>
        <v xml:space="preserve"> </v>
      </c>
      <c r="K123" s="30"/>
      <c r="L123" s="40"/>
      <c r="S123" s="30"/>
      <c r="T123" s="30"/>
      <c r="U123" s="30"/>
      <c r="V123" s="30"/>
      <c r="W123" s="30"/>
      <c r="X123" s="30"/>
      <c r="Y123" s="30"/>
      <c r="Z123" s="30"/>
      <c r="AA123" s="30"/>
      <c r="AB123" s="30"/>
      <c r="AC123" s="30"/>
      <c r="AD123" s="30"/>
      <c r="AE123" s="30"/>
    </row>
    <row r="124" spans="1:63" s="2" customFormat="1" ht="15.2" customHeight="1">
      <c r="A124" s="30"/>
      <c r="B124" s="31"/>
      <c r="C124" s="27" t="s">
        <v>25</v>
      </c>
      <c r="D124" s="30"/>
      <c r="E124" s="30"/>
      <c r="F124" s="25">
        <f>IF(E20="","",E20)</f>
        <v>0</v>
      </c>
      <c r="G124" s="30"/>
      <c r="H124" s="30"/>
      <c r="I124" s="27" t="s">
        <v>29</v>
      </c>
      <c r="J124" s="28" t="str">
        <f>E26</f>
        <v xml:space="preserve"> </v>
      </c>
      <c r="K124" s="30"/>
      <c r="L124" s="40"/>
      <c r="S124" s="30"/>
      <c r="T124" s="30"/>
      <c r="U124" s="30"/>
      <c r="V124" s="30"/>
      <c r="W124" s="30"/>
      <c r="X124" s="30"/>
      <c r="Y124" s="30"/>
      <c r="Z124" s="30"/>
      <c r="AA124" s="30"/>
      <c r="AB124" s="30"/>
      <c r="AC124" s="30"/>
      <c r="AD124" s="30"/>
      <c r="AE124" s="30"/>
    </row>
    <row r="125" spans="1:63" s="2" customFormat="1" ht="10.35" customHeight="1">
      <c r="A125" s="30"/>
      <c r="B125" s="31"/>
      <c r="C125" s="30"/>
      <c r="D125" s="30"/>
      <c r="E125" s="30"/>
      <c r="F125" s="30"/>
      <c r="G125" s="30"/>
      <c r="H125" s="30"/>
      <c r="I125" s="30"/>
      <c r="J125" s="30"/>
      <c r="K125" s="30"/>
      <c r="L125" s="40"/>
      <c r="S125" s="30"/>
      <c r="T125" s="30"/>
      <c r="U125" s="30"/>
      <c r="V125" s="30"/>
      <c r="W125" s="30"/>
      <c r="X125" s="30"/>
      <c r="Y125" s="30"/>
      <c r="Z125" s="30"/>
      <c r="AA125" s="30"/>
      <c r="AB125" s="30"/>
      <c r="AC125" s="30"/>
      <c r="AD125" s="30"/>
      <c r="AE125" s="30"/>
    </row>
    <row r="126" spans="1:63" s="11" customFormat="1" ht="29.25" customHeight="1">
      <c r="A126" s="120"/>
      <c r="B126" s="121"/>
      <c r="C126" s="122" t="s">
        <v>123</v>
      </c>
      <c r="D126" s="123" t="s">
        <v>57</v>
      </c>
      <c r="E126" s="123" t="s">
        <v>53</v>
      </c>
      <c r="F126" s="123" t="s">
        <v>54</v>
      </c>
      <c r="G126" s="123" t="s">
        <v>124</v>
      </c>
      <c r="H126" s="123" t="s">
        <v>125</v>
      </c>
      <c r="I126" s="123" t="s">
        <v>126</v>
      </c>
      <c r="J126" s="123" t="s">
        <v>114</v>
      </c>
      <c r="K126" s="124" t="s">
        <v>127</v>
      </c>
      <c r="L126" s="125"/>
      <c r="M126" s="60" t="s">
        <v>1</v>
      </c>
      <c r="N126" s="61" t="s">
        <v>36</v>
      </c>
      <c r="O126" s="61" t="s">
        <v>128</v>
      </c>
      <c r="P126" s="61" t="s">
        <v>129</v>
      </c>
      <c r="Q126" s="61" t="s">
        <v>130</v>
      </c>
      <c r="R126" s="61" t="s">
        <v>131</v>
      </c>
      <c r="S126" s="61" t="s">
        <v>132</v>
      </c>
      <c r="T126" s="62" t="s">
        <v>133</v>
      </c>
      <c r="U126" s="120"/>
      <c r="V126" s="120"/>
      <c r="W126" s="120"/>
      <c r="X126" s="120"/>
      <c r="Y126" s="120"/>
      <c r="Z126" s="120"/>
      <c r="AA126" s="120"/>
      <c r="AB126" s="120"/>
      <c r="AC126" s="120"/>
      <c r="AD126" s="120"/>
      <c r="AE126" s="120"/>
    </row>
    <row r="127" spans="1:63" s="2" customFormat="1" ht="22.9" customHeight="1">
      <c r="A127" s="30"/>
      <c r="B127" s="31"/>
      <c r="C127" s="67" t="s">
        <v>134</v>
      </c>
      <c r="D127" s="30"/>
      <c r="E127" s="30"/>
      <c r="F127" s="30"/>
      <c r="G127" s="30"/>
      <c r="H127" s="30"/>
      <c r="I127" s="30"/>
      <c r="J127" s="126">
        <f>J128</f>
        <v>0</v>
      </c>
      <c r="K127" s="30"/>
      <c r="L127" s="31"/>
      <c r="M127" s="63"/>
      <c r="N127" s="54"/>
      <c r="O127" s="64"/>
      <c r="P127" s="127" t="e">
        <f>#REF!</f>
        <v>#REF!</v>
      </c>
      <c r="Q127" s="64"/>
      <c r="R127" s="127" t="e">
        <f>#REF!</f>
        <v>#REF!</v>
      </c>
      <c r="S127" s="64"/>
      <c r="T127" s="128" t="e">
        <f>#REF!</f>
        <v>#REF!</v>
      </c>
      <c r="U127" s="30"/>
      <c r="V127" s="30"/>
      <c r="W127" s="30"/>
      <c r="X127" s="30"/>
      <c r="Y127" s="30"/>
      <c r="Z127" s="30"/>
      <c r="AA127" s="30"/>
      <c r="AB127" s="30"/>
      <c r="AC127" s="30"/>
      <c r="AD127" s="30"/>
      <c r="AE127" s="30"/>
      <c r="AT127" s="18" t="s">
        <v>71</v>
      </c>
      <c r="AU127" s="18" t="s">
        <v>116</v>
      </c>
      <c r="BK127" s="129" t="e">
        <f>#REF!</f>
        <v>#REF!</v>
      </c>
    </row>
    <row r="128" spans="1:63" s="2" customFormat="1" ht="22.9" customHeight="1">
      <c r="A128" s="30"/>
      <c r="B128" s="31"/>
      <c r="C128" s="196"/>
      <c r="D128" s="239" t="s">
        <v>537</v>
      </c>
      <c r="E128" s="199"/>
      <c r="F128" s="199"/>
      <c r="G128" s="199"/>
      <c r="H128" s="199"/>
      <c r="I128" s="199"/>
      <c r="J128" s="240">
        <f>J129</f>
        <v>0</v>
      </c>
      <c r="K128" s="30"/>
      <c r="L128" s="31"/>
      <c r="M128" s="56"/>
      <c r="N128" s="178"/>
      <c r="O128" s="56"/>
      <c r="P128" s="217"/>
      <c r="Q128" s="56"/>
      <c r="R128" s="217"/>
      <c r="S128" s="56"/>
      <c r="T128" s="217"/>
      <c r="U128" s="30"/>
      <c r="V128" s="30"/>
      <c r="W128" s="30"/>
      <c r="X128" s="30"/>
      <c r="Y128" s="30"/>
      <c r="Z128" s="30"/>
      <c r="AA128" s="30"/>
      <c r="AB128" s="30"/>
      <c r="AC128" s="30"/>
      <c r="AD128" s="30"/>
      <c r="AE128" s="30"/>
      <c r="AT128" s="18"/>
      <c r="AU128" s="18"/>
      <c r="BK128" s="129"/>
    </row>
    <row r="129" spans="1:63" s="2" customFormat="1" ht="22.9" customHeight="1">
      <c r="A129" s="30"/>
      <c r="B129" s="31"/>
      <c r="C129" s="247"/>
      <c r="D129" s="248" t="s">
        <v>71</v>
      </c>
      <c r="E129" s="249" t="s">
        <v>156</v>
      </c>
      <c r="F129" s="249" t="s">
        <v>157</v>
      </c>
      <c r="G129" s="247"/>
      <c r="H129" s="247"/>
      <c r="I129" s="247"/>
      <c r="J129" s="250">
        <f>J130</f>
        <v>0</v>
      </c>
      <c r="K129" s="154"/>
      <c r="L129" s="31"/>
      <c r="M129" s="56"/>
      <c r="N129" s="178"/>
      <c r="O129" s="56"/>
      <c r="P129" s="217"/>
      <c r="Q129" s="56"/>
      <c r="R129" s="217"/>
      <c r="S129" s="56"/>
      <c r="T129" s="217"/>
      <c r="U129" s="30"/>
      <c r="V129" s="154"/>
      <c r="W129" s="30"/>
      <c r="X129" s="30"/>
      <c r="Y129" s="30"/>
      <c r="Z129" s="30"/>
      <c r="AA129" s="30"/>
      <c r="AB129" s="30"/>
      <c r="AC129" s="30"/>
      <c r="AD129" s="30"/>
      <c r="AE129" s="30"/>
      <c r="AT129" s="18"/>
      <c r="AU129" s="18"/>
      <c r="BK129" s="129"/>
    </row>
    <row r="130" spans="1:63" s="2" customFormat="1" ht="22.9" customHeight="1">
      <c r="A130" s="30"/>
      <c r="B130" s="31"/>
      <c r="C130" s="247"/>
      <c r="D130" s="251" t="s">
        <v>71</v>
      </c>
      <c r="E130" s="252" t="s">
        <v>539</v>
      </c>
      <c r="F130" s="252" t="s">
        <v>540</v>
      </c>
      <c r="G130" s="247"/>
      <c r="H130" s="247"/>
      <c r="I130" s="247"/>
      <c r="J130" s="276">
        <f>J131+J132+J133+J134+J135+J136+J137+J138+J139+J140+J141+J142+J143+J144</f>
        <v>0</v>
      </c>
      <c r="K130" s="30"/>
      <c r="L130" s="31"/>
      <c r="M130" s="56"/>
      <c r="N130" s="178"/>
      <c r="O130" s="56"/>
      <c r="P130" s="217"/>
      <c r="Q130" s="56"/>
      <c r="R130" s="217"/>
      <c r="S130" s="56"/>
      <c r="T130" s="217"/>
      <c r="U130" s="30"/>
      <c r="V130" s="30"/>
      <c r="W130" s="30"/>
      <c r="X130" s="30"/>
      <c r="Y130" s="30"/>
      <c r="Z130" s="30"/>
      <c r="AA130" s="30"/>
      <c r="AB130" s="30"/>
      <c r="AC130" s="30"/>
      <c r="AD130" s="30"/>
      <c r="AE130" s="30"/>
      <c r="AT130" s="18"/>
      <c r="AU130" s="18"/>
      <c r="BK130" s="129"/>
    </row>
    <row r="131" spans="1:63" s="2" customFormat="1" ht="22.9" customHeight="1">
      <c r="A131" s="30"/>
      <c r="B131" s="31"/>
      <c r="C131" s="253" t="s">
        <v>216</v>
      </c>
      <c r="D131" s="253" t="s">
        <v>138</v>
      </c>
      <c r="E131" s="254" t="s">
        <v>541</v>
      </c>
      <c r="F131" s="267" t="s">
        <v>542</v>
      </c>
      <c r="G131" s="256" t="s">
        <v>150</v>
      </c>
      <c r="H131" s="257">
        <v>24</v>
      </c>
      <c r="I131" s="258">
        <v>0</v>
      </c>
      <c r="J131" s="258">
        <f t="shared" ref="J131:J144" si="0">ROUND(I131*H131,2)</f>
        <v>0</v>
      </c>
      <c r="K131" s="30"/>
      <c r="L131" s="31"/>
      <c r="M131" s="56"/>
      <c r="N131" s="178"/>
      <c r="O131" s="56"/>
      <c r="P131" s="217"/>
      <c r="Q131" s="56"/>
      <c r="R131" s="217"/>
      <c r="S131" s="56"/>
      <c r="T131" s="217"/>
      <c r="U131" s="30"/>
      <c r="V131" s="30"/>
      <c r="W131" s="30"/>
      <c r="X131" s="30"/>
      <c r="Y131" s="30"/>
      <c r="Z131" s="30"/>
      <c r="AA131" s="30"/>
      <c r="AB131" s="30"/>
      <c r="AC131" s="30"/>
      <c r="AD131" s="30"/>
      <c r="AE131" s="30"/>
      <c r="AT131" s="18"/>
      <c r="AU131" s="18"/>
      <c r="BK131" s="129"/>
    </row>
    <row r="132" spans="1:63" s="2" customFormat="1" ht="22.9" customHeight="1">
      <c r="A132" s="30"/>
      <c r="B132" s="31"/>
      <c r="C132" s="259" t="s">
        <v>233</v>
      </c>
      <c r="D132" s="259" t="s">
        <v>181</v>
      </c>
      <c r="E132" s="260" t="s">
        <v>543</v>
      </c>
      <c r="F132" s="261" t="s">
        <v>544</v>
      </c>
      <c r="G132" s="262" t="s">
        <v>150</v>
      </c>
      <c r="H132" s="263">
        <v>0.8</v>
      </c>
      <c r="I132" s="264">
        <v>0</v>
      </c>
      <c r="J132" s="264">
        <f t="shared" si="0"/>
        <v>0</v>
      </c>
      <c r="K132" s="30"/>
      <c r="L132" s="31"/>
      <c r="M132" s="56"/>
      <c r="N132" s="178"/>
      <c r="O132" s="56"/>
      <c r="P132" s="217"/>
      <c r="Q132" s="56"/>
      <c r="R132" s="217"/>
      <c r="S132" s="56"/>
      <c r="T132" s="217"/>
      <c r="U132" s="30"/>
      <c r="V132" s="30"/>
      <c r="W132" s="30"/>
      <c r="X132" s="30"/>
      <c r="Y132" s="30"/>
      <c r="Z132" s="30"/>
      <c r="AA132" s="30"/>
      <c r="AB132" s="30"/>
      <c r="AC132" s="30"/>
      <c r="AD132" s="30"/>
      <c r="AE132" s="30"/>
      <c r="AT132" s="18"/>
      <c r="AU132" s="18"/>
      <c r="BK132" s="129"/>
    </row>
    <row r="133" spans="1:63" s="2" customFormat="1" ht="22.9" customHeight="1">
      <c r="A133" s="30"/>
      <c r="B133" s="31"/>
      <c r="C133" s="259" t="s">
        <v>234</v>
      </c>
      <c r="D133" s="259" t="s">
        <v>181</v>
      </c>
      <c r="E133" s="260" t="s">
        <v>545</v>
      </c>
      <c r="F133" s="261" t="s">
        <v>546</v>
      </c>
      <c r="G133" s="262" t="s">
        <v>150</v>
      </c>
      <c r="H133" s="263">
        <v>3.6</v>
      </c>
      <c r="I133" s="264">
        <v>0</v>
      </c>
      <c r="J133" s="264">
        <f t="shared" si="0"/>
        <v>0</v>
      </c>
      <c r="K133" s="30"/>
      <c r="L133" s="31"/>
      <c r="M133" s="56"/>
      <c r="N133" s="178"/>
      <c r="O133" s="56"/>
      <c r="P133" s="217"/>
      <c r="Q133" s="56"/>
      <c r="R133" s="217"/>
      <c r="S133" s="56"/>
      <c r="T133" s="217"/>
      <c r="U133" s="30"/>
      <c r="V133" s="30"/>
      <c r="W133" s="30"/>
      <c r="X133" s="30"/>
      <c r="Y133" s="30"/>
      <c r="Z133" s="30"/>
      <c r="AA133" s="30"/>
      <c r="AB133" s="30"/>
      <c r="AC133" s="30"/>
      <c r="AD133" s="30"/>
      <c r="AE133" s="30"/>
      <c r="AT133" s="18"/>
      <c r="AU133" s="18"/>
      <c r="BK133" s="129"/>
    </row>
    <row r="134" spans="1:63" s="2" customFormat="1" ht="22.9" customHeight="1">
      <c r="A134" s="30"/>
      <c r="B134" s="31"/>
      <c r="C134" s="259" t="s">
        <v>235</v>
      </c>
      <c r="D134" s="259" t="s">
        <v>181</v>
      </c>
      <c r="E134" s="260" t="s">
        <v>547</v>
      </c>
      <c r="F134" s="261" t="s">
        <v>548</v>
      </c>
      <c r="G134" s="262" t="s">
        <v>150</v>
      </c>
      <c r="H134" s="263">
        <v>1.2</v>
      </c>
      <c r="I134" s="264">
        <v>0</v>
      </c>
      <c r="J134" s="264">
        <f t="shared" si="0"/>
        <v>0</v>
      </c>
      <c r="K134" s="30"/>
      <c r="L134" s="31"/>
      <c r="M134" s="56"/>
      <c r="N134" s="178"/>
      <c r="O134" s="56"/>
      <c r="P134" s="217"/>
      <c r="Q134" s="56"/>
      <c r="R134" s="217"/>
      <c r="S134" s="56"/>
      <c r="T134" s="217"/>
      <c r="U134" s="30"/>
      <c r="V134" s="30"/>
      <c r="W134" s="30"/>
      <c r="X134" s="30"/>
      <c r="Y134" s="30"/>
      <c r="Z134" s="30"/>
      <c r="AA134" s="30"/>
      <c r="AB134" s="30"/>
      <c r="AC134" s="30"/>
      <c r="AD134" s="30"/>
      <c r="AE134" s="30"/>
      <c r="AT134" s="18"/>
      <c r="AU134" s="18"/>
      <c r="BK134" s="129"/>
    </row>
    <row r="135" spans="1:63" s="2" customFormat="1" ht="22.9" customHeight="1">
      <c r="A135" s="30"/>
      <c r="B135" s="31"/>
      <c r="C135" s="259" t="s">
        <v>236</v>
      </c>
      <c r="D135" s="259" t="s">
        <v>181</v>
      </c>
      <c r="E135" s="260" t="s">
        <v>549</v>
      </c>
      <c r="F135" s="261" t="s">
        <v>550</v>
      </c>
      <c r="G135" s="262" t="s">
        <v>150</v>
      </c>
      <c r="H135" s="263">
        <v>0.4</v>
      </c>
      <c r="I135" s="264">
        <v>0</v>
      </c>
      <c r="J135" s="264">
        <f t="shared" si="0"/>
        <v>0</v>
      </c>
      <c r="K135" s="30"/>
      <c r="L135" s="31"/>
      <c r="M135" s="56"/>
      <c r="N135" s="178"/>
      <c r="O135" s="56"/>
      <c r="P135" s="217"/>
      <c r="Q135" s="56"/>
      <c r="R135" s="217"/>
      <c r="S135" s="56"/>
      <c r="T135" s="217"/>
      <c r="U135" s="30"/>
      <c r="V135" s="30"/>
      <c r="W135" s="30"/>
      <c r="X135" s="30"/>
      <c r="Y135" s="30"/>
      <c r="Z135" s="30"/>
      <c r="AA135" s="30"/>
      <c r="AB135" s="30"/>
      <c r="AC135" s="30"/>
      <c r="AD135" s="30"/>
      <c r="AE135" s="30"/>
      <c r="AT135" s="18"/>
      <c r="AU135" s="18"/>
      <c r="BK135" s="129"/>
    </row>
    <row r="136" spans="1:63" s="2" customFormat="1" ht="22.9" customHeight="1">
      <c r="A136" s="30"/>
      <c r="B136" s="31"/>
      <c r="C136" s="259" t="s">
        <v>237</v>
      </c>
      <c r="D136" s="259" t="s">
        <v>181</v>
      </c>
      <c r="E136" s="260" t="s">
        <v>551</v>
      </c>
      <c r="F136" s="261" t="s">
        <v>552</v>
      </c>
      <c r="G136" s="262" t="s">
        <v>150</v>
      </c>
      <c r="H136" s="263">
        <v>1.2</v>
      </c>
      <c r="I136" s="264">
        <v>0</v>
      </c>
      <c r="J136" s="264">
        <f t="shared" si="0"/>
        <v>0</v>
      </c>
      <c r="K136" s="30"/>
      <c r="L136" s="31"/>
      <c r="M136" s="56"/>
      <c r="N136" s="178"/>
      <c r="O136" s="56"/>
      <c r="P136" s="217"/>
      <c r="Q136" s="56"/>
      <c r="R136" s="217"/>
      <c r="S136" s="56"/>
      <c r="T136" s="217"/>
      <c r="U136" s="30"/>
      <c r="V136" s="30"/>
      <c r="W136" s="30"/>
      <c r="X136" s="30"/>
      <c r="Y136" s="30"/>
      <c r="Z136" s="30"/>
      <c r="AA136" s="30"/>
      <c r="AB136" s="30"/>
      <c r="AC136" s="30"/>
      <c r="AD136" s="30"/>
      <c r="AE136" s="30"/>
      <c r="AT136" s="18"/>
      <c r="AU136" s="18"/>
      <c r="BK136" s="129"/>
    </row>
    <row r="137" spans="1:63" s="2" customFormat="1" ht="22.9" customHeight="1">
      <c r="A137" s="30"/>
      <c r="B137" s="31"/>
      <c r="C137" s="259" t="s">
        <v>238</v>
      </c>
      <c r="D137" s="259" t="s">
        <v>181</v>
      </c>
      <c r="E137" s="260" t="s">
        <v>553</v>
      </c>
      <c r="F137" s="261" t="s">
        <v>554</v>
      </c>
      <c r="G137" s="262" t="s">
        <v>150</v>
      </c>
      <c r="H137" s="263">
        <v>1.6</v>
      </c>
      <c r="I137" s="264">
        <v>0</v>
      </c>
      <c r="J137" s="264">
        <f t="shared" si="0"/>
        <v>0</v>
      </c>
      <c r="K137" s="30"/>
      <c r="L137" s="31"/>
      <c r="M137" s="56"/>
      <c r="N137" s="178"/>
      <c r="O137" s="56"/>
      <c r="P137" s="217"/>
      <c r="Q137" s="56"/>
      <c r="R137" s="217"/>
      <c r="S137" s="56"/>
      <c r="T137" s="217"/>
      <c r="U137" s="30"/>
      <c r="V137" s="30"/>
      <c r="W137" s="30"/>
      <c r="X137" s="30"/>
      <c r="Y137" s="30"/>
      <c r="Z137" s="30"/>
      <c r="AA137" s="30"/>
      <c r="AB137" s="30"/>
      <c r="AC137" s="30"/>
      <c r="AD137" s="30"/>
      <c r="AE137" s="30"/>
      <c r="AT137" s="18"/>
      <c r="AU137" s="18"/>
      <c r="BK137" s="129"/>
    </row>
    <row r="138" spans="1:63" s="2" customFormat="1" ht="22.9" customHeight="1">
      <c r="A138" s="30"/>
      <c r="B138" s="31"/>
      <c r="C138" s="259" t="s">
        <v>239</v>
      </c>
      <c r="D138" s="259" t="s">
        <v>181</v>
      </c>
      <c r="E138" s="260" t="s">
        <v>555</v>
      </c>
      <c r="F138" s="261" t="s">
        <v>556</v>
      </c>
      <c r="G138" s="262" t="s">
        <v>150</v>
      </c>
      <c r="H138" s="263">
        <v>0.8</v>
      </c>
      <c r="I138" s="264">
        <v>0</v>
      </c>
      <c r="J138" s="264">
        <f t="shared" si="0"/>
        <v>0</v>
      </c>
      <c r="K138" s="30"/>
      <c r="L138" s="31"/>
      <c r="M138" s="56"/>
      <c r="N138" s="178"/>
      <c r="O138" s="56"/>
      <c r="P138" s="217"/>
      <c r="Q138" s="56"/>
      <c r="R138" s="217"/>
      <c r="S138" s="56"/>
      <c r="T138" s="217"/>
      <c r="U138" s="30"/>
      <c r="V138" s="30"/>
      <c r="W138" s="30"/>
      <c r="X138" s="30"/>
      <c r="Y138" s="30"/>
      <c r="Z138" s="30"/>
      <c r="AA138" s="30"/>
      <c r="AB138" s="30"/>
      <c r="AC138" s="30"/>
      <c r="AD138" s="30"/>
      <c r="AE138" s="30"/>
      <c r="AT138" s="18"/>
      <c r="AU138" s="18"/>
      <c r="BK138" s="129"/>
    </row>
    <row r="139" spans="1:63" s="2" customFormat="1" ht="22.9" customHeight="1">
      <c r="A139" s="30"/>
      <c r="B139" s="31"/>
      <c r="C139" s="259" t="s">
        <v>240</v>
      </c>
      <c r="D139" s="259" t="s">
        <v>181</v>
      </c>
      <c r="E139" s="260" t="s">
        <v>557</v>
      </c>
      <c r="F139" s="261" t="s">
        <v>558</v>
      </c>
      <c r="G139" s="262" t="s">
        <v>150</v>
      </c>
      <c r="H139" s="263">
        <v>4.4000000000000004</v>
      </c>
      <c r="I139" s="264">
        <v>0</v>
      </c>
      <c r="J139" s="264">
        <f t="shared" si="0"/>
        <v>0</v>
      </c>
      <c r="K139" s="30"/>
      <c r="L139" s="31"/>
      <c r="M139" s="56"/>
      <c r="N139" s="178"/>
      <c r="O139" s="56"/>
      <c r="P139" s="217"/>
      <c r="Q139" s="56"/>
      <c r="R139" s="217"/>
      <c r="S139" s="56"/>
      <c r="T139" s="217"/>
      <c r="U139" s="30"/>
      <c r="V139" s="30"/>
      <c r="W139" s="30"/>
      <c r="X139" s="30"/>
      <c r="Y139" s="30"/>
      <c r="Z139" s="30"/>
      <c r="AA139" s="30"/>
      <c r="AB139" s="30"/>
      <c r="AC139" s="30"/>
      <c r="AD139" s="30"/>
      <c r="AE139" s="30"/>
      <c r="AT139" s="18"/>
      <c r="AU139" s="18"/>
      <c r="BK139" s="129"/>
    </row>
    <row r="140" spans="1:63" s="2" customFormat="1" ht="22.9" customHeight="1">
      <c r="A140" s="30"/>
      <c r="B140" s="31"/>
      <c r="C140" s="259" t="s">
        <v>241</v>
      </c>
      <c r="D140" s="259" t="s">
        <v>181</v>
      </c>
      <c r="E140" s="260" t="s">
        <v>559</v>
      </c>
      <c r="F140" s="261" t="s">
        <v>560</v>
      </c>
      <c r="G140" s="262" t="s">
        <v>150</v>
      </c>
      <c r="H140" s="263">
        <v>2.4</v>
      </c>
      <c r="I140" s="264">
        <v>0</v>
      </c>
      <c r="J140" s="264">
        <f t="shared" si="0"/>
        <v>0</v>
      </c>
      <c r="K140" s="30"/>
      <c r="L140" s="31"/>
      <c r="M140" s="56"/>
      <c r="N140" s="178"/>
      <c r="O140" s="56"/>
      <c r="P140" s="217"/>
      <c r="Q140" s="56"/>
      <c r="R140" s="217"/>
      <c r="S140" s="56"/>
      <c r="T140" s="217"/>
      <c r="U140" s="30"/>
      <c r="V140" s="30"/>
      <c r="W140" s="30"/>
      <c r="X140" s="30"/>
      <c r="Y140" s="30"/>
      <c r="Z140" s="30"/>
      <c r="AA140" s="30"/>
      <c r="AB140" s="30"/>
      <c r="AC140" s="30"/>
      <c r="AD140" s="30"/>
      <c r="AE140" s="30"/>
      <c r="AT140" s="18"/>
      <c r="AU140" s="18"/>
      <c r="BK140" s="129"/>
    </row>
    <row r="141" spans="1:63" s="2" customFormat="1" ht="22.9" customHeight="1">
      <c r="A141" s="30"/>
      <c r="B141" s="31"/>
      <c r="C141" s="259" t="s">
        <v>242</v>
      </c>
      <c r="D141" s="259" t="s">
        <v>181</v>
      </c>
      <c r="E141" s="260" t="s">
        <v>561</v>
      </c>
      <c r="F141" s="261" t="s">
        <v>562</v>
      </c>
      <c r="G141" s="262" t="s">
        <v>150</v>
      </c>
      <c r="H141" s="263">
        <v>2</v>
      </c>
      <c r="I141" s="264">
        <v>0</v>
      </c>
      <c r="J141" s="264">
        <f t="shared" si="0"/>
        <v>0</v>
      </c>
      <c r="K141" s="30"/>
      <c r="L141" s="31"/>
      <c r="M141" s="56"/>
      <c r="N141" s="178"/>
      <c r="O141" s="56"/>
      <c r="P141" s="217"/>
      <c r="Q141" s="56"/>
      <c r="R141" s="217"/>
      <c r="S141" s="56"/>
      <c r="T141" s="217"/>
      <c r="U141" s="30"/>
      <c r="V141" s="30"/>
      <c r="W141" s="30"/>
      <c r="X141" s="30"/>
      <c r="Y141" s="30"/>
      <c r="Z141" s="30"/>
      <c r="AA141" s="30"/>
      <c r="AB141" s="30"/>
      <c r="AC141" s="30"/>
      <c r="AD141" s="30"/>
      <c r="AE141" s="30"/>
      <c r="AT141" s="18"/>
      <c r="AU141" s="18"/>
      <c r="BK141" s="129"/>
    </row>
    <row r="142" spans="1:63" s="2" customFormat="1" ht="22.9" customHeight="1">
      <c r="A142" s="30"/>
      <c r="B142" s="31"/>
      <c r="C142" s="259" t="s">
        <v>243</v>
      </c>
      <c r="D142" s="259" t="s">
        <v>181</v>
      </c>
      <c r="E142" s="260" t="s">
        <v>563</v>
      </c>
      <c r="F142" s="261" t="s">
        <v>564</v>
      </c>
      <c r="G142" s="262" t="s">
        <v>150</v>
      </c>
      <c r="H142" s="263">
        <v>2.8</v>
      </c>
      <c r="I142" s="264">
        <v>0</v>
      </c>
      <c r="J142" s="264">
        <f t="shared" si="0"/>
        <v>0</v>
      </c>
      <c r="K142" s="30"/>
      <c r="L142" s="31"/>
      <c r="M142" s="56"/>
      <c r="N142" s="178"/>
      <c r="O142" s="56"/>
      <c r="P142" s="217"/>
      <c r="Q142" s="56"/>
      <c r="R142" s="217"/>
      <c r="S142" s="56"/>
      <c r="T142" s="217"/>
      <c r="U142" s="30"/>
      <c r="V142" s="30"/>
      <c r="W142" s="30"/>
      <c r="X142" s="30"/>
      <c r="Y142" s="30"/>
      <c r="Z142" s="30"/>
      <c r="AA142" s="30"/>
      <c r="AB142" s="30"/>
      <c r="AC142" s="30"/>
      <c r="AD142" s="30"/>
      <c r="AE142" s="30"/>
      <c r="AT142" s="18"/>
      <c r="AU142" s="18"/>
      <c r="BK142" s="129"/>
    </row>
    <row r="143" spans="1:63" s="2" customFormat="1" ht="22.9" customHeight="1">
      <c r="A143" s="30"/>
      <c r="B143" s="31"/>
      <c r="C143" s="259" t="s">
        <v>245</v>
      </c>
      <c r="D143" s="259" t="s">
        <v>181</v>
      </c>
      <c r="E143" s="260" t="s">
        <v>565</v>
      </c>
      <c r="F143" s="261" t="s">
        <v>566</v>
      </c>
      <c r="G143" s="262" t="s">
        <v>150</v>
      </c>
      <c r="H143" s="263">
        <v>0.8</v>
      </c>
      <c r="I143" s="264">
        <v>0</v>
      </c>
      <c r="J143" s="264">
        <f t="shared" si="0"/>
        <v>0</v>
      </c>
      <c r="K143" s="30"/>
      <c r="L143" s="31"/>
      <c r="M143" s="56"/>
      <c r="N143" s="178"/>
      <c r="O143" s="56"/>
      <c r="P143" s="217"/>
      <c r="Q143" s="56"/>
      <c r="R143" s="217"/>
      <c r="S143" s="56"/>
      <c r="T143" s="217"/>
      <c r="U143" s="30"/>
      <c r="V143" s="30"/>
      <c r="W143" s="30"/>
      <c r="X143" s="30"/>
      <c r="Y143" s="30"/>
      <c r="Z143" s="30"/>
      <c r="AA143" s="30"/>
      <c r="AB143" s="30"/>
      <c r="AC143" s="30"/>
      <c r="AD143" s="30"/>
      <c r="AE143" s="30"/>
      <c r="AT143" s="18"/>
      <c r="AU143" s="18"/>
      <c r="BK143" s="129"/>
    </row>
    <row r="144" spans="1:63" s="2" customFormat="1" ht="22.9" customHeight="1">
      <c r="A144" s="30"/>
      <c r="B144" s="31"/>
      <c r="C144" s="259" t="s">
        <v>246</v>
      </c>
      <c r="D144" s="259" t="s">
        <v>181</v>
      </c>
      <c r="E144" s="260" t="s">
        <v>567</v>
      </c>
      <c r="F144" s="261" t="s">
        <v>568</v>
      </c>
      <c r="G144" s="262" t="s">
        <v>150</v>
      </c>
      <c r="H144" s="263">
        <v>1.2</v>
      </c>
      <c r="I144" s="264">
        <v>0</v>
      </c>
      <c r="J144" s="264">
        <f t="shared" si="0"/>
        <v>0</v>
      </c>
      <c r="K144" s="30"/>
      <c r="L144" s="31"/>
      <c r="M144" s="56"/>
      <c r="N144" s="178"/>
      <c r="O144" s="56"/>
      <c r="P144" s="217"/>
      <c r="Q144" s="56"/>
      <c r="R144" s="217"/>
      <c r="S144" s="56"/>
      <c r="T144" s="217"/>
      <c r="U144" s="30"/>
      <c r="V144" s="30"/>
      <c r="W144" s="30"/>
      <c r="X144" s="30"/>
      <c r="Y144" s="30"/>
      <c r="Z144" s="30"/>
      <c r="AA144" s="30"/>
      <c r="AB144" s="30"/>
      <c r="AC144" s="30"/>
      <c r="AD144" s="30"/>
      <c r="AE144" s="30"/>
      <c r="AT144" s="18"/>
      <c r="AU144" s="18"/>
      <c r="BK144" s="129"/>
    </row>
    <row r="145" spans="1:31" s="2" customFormat="1" ht="6.95" customHeight="1">
      <c r="A145" s="30"/>
      <c r="B145" s="45"/>
      <c r="C145" s="46"/>
      <c r="D145" s="46"/>
      <c r="E145" s="46"/>
      <c r="F145" s="46"/>
      <c r="G145" s="46"/>
      <c r="H145" s="46"/>
      <c r="I145" s="46"/>
      <c r="J145" s="46"/>
      <c r="K145" s="46"/>
      <c r="L145" s="31"/>
      <c r="M145" s="30"/>
      <c r="O145" s="30"/>
      <c r="P145" s="30"/>
      <c r="Q145" s="30"/>
      <c r="R145" s="30"/>
      <c r="S145" s="30"/>
      <c r="T145" s="30"/>
      <c r="U145" s="30"/>
      <c r="V145" s="30"/>
      <c r="W145" s="30"/>
      <c r="X145" s="30"/>
      <c r="Y145" s="30"/>
      <c r="Z145" s="30"/>
      <c r="AA145" s="30"/>
      <c r="AB145" s="30"/>
      <c r="AC145" s="30"/>
      <c r="AD145" s="30"/>
      <c r="AE145" s="30"/>
    </row>
  </sheetData>
  <autoFilter ref="C126:K127"/>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16"/>
  <sheetViews>
    <sheetView showGridLines="0" topLeftCell="A169" workbookViewId="0">
      <selection activeCell="W133" sqref="W133"/>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2"/>
    </row>
    <row r="2" spans="1:46" s="1" customFormat="1" ht="36.950000000000003" customHeight="1">
      <c r="L2" s="296" t="s">
        <v>5</v>
      </c>
      <c r="M2" s="297"/>
      <c r="N2" s="297"/>
      <c r="O2" s="297"/>
      <c r="P2" s="297"/>
      <c r="Q2" s="297"/>
      <c r="R2" s="297"/>
      <c r="S2" s="297"/>
      <c r="T2" s="297"/>
      <c r="U2" s="297"/>
      <c r="V2" s="297"/>
      <c r="AT2" s="18" t="s">
        <v>100</v>
      </c>
    </row>
    <row r="3" spans="1:46" s="1" customFormat="1" ht="6.95" customHeight="1">
      <c r="B3" s="19"/>
      <c r="C3" s="20"/>
      <c r="D3" s="20"/>
      <c r="E3" s="20"/>
      <c r="F3" s="20"/>
      <c r="G3" s="20"/>
      <c r="H3" s="20"/>
      <c r="I3" s="20"/>
      <c r="J3" s="20"/>
      <c r="K3" s="20"/>
      <c r="L3" s="21"/>
      <c r="AT3" s="18" t="s">
        <v>81</v>
      </c>
    </row>
    <row r="4" spans="1:46" s="1" customFormat="1" ht="24.95" customHeight="1">
      <c r="B4" s="21"/>
      <c r="D4" s="22" t="s">
        <v>107</v>
      </c>
      <c r="L4" s="21"/>
      <c r="M4" s="93" t="s">
        <v>10</v>
      </c>
      <c r="AT4" s="18" t="s">
        <v>3</v>
      </c>
    </row>
    <row r="5" spans="1:46" s="1" customFormat="1" ht="6.95" customHeight="1">
      <c r="B5" s="21"/>
      <c r="L5" s="21"/>
    </row>
    <row r="6" spans="1:46" s="1" customFormat="1" ht="12" customHeight="1">
      <c r="B6" s="21"/>
      <c r="D6" s="27" t="s">
        <v>14</v>
      </c>
      <c r="L6" s="21"/>
    </row>
    <row r="7" spans="1:46" s="1" customFormat="1" ht="16.5" customHeight="1">
      <c r="B7" s="21"/>
      <c r="E7" s="333" t="str">
        <f>'Rekapitulace stavby'!K6</f>
        <v>Komunitní centrum a hasičská zbrojnice Hněvčeves</v>
      </c>
      <c r="F7" s="334"/>
      <c r="G7" s="334"/>
      <c r="H7" s="334"/>
      <c r="L7" s="21"/>
    </row>
    <row r="8" spans="1:46" s="1" customFormat="1" ht="12" customHeight="1">
      <c r="B8" s="21"/>
      <c r="D8" s="27" t="s">
        <v>108</v>
      </c>
      <c r="L8" s="21"/>
    </row>
    <row r="9" spans="1:46" s="2" customFormat="1" ht="16.5" customHeight="1">
      <c r="A9" s="30"/>
      <c r="B9" s="31"/>
      <c r="C9" s="30"/>
      <c r="D9" s="30"/>
      <c r="E9" s="333" t="s">
        <v>394</v>
      </c>
      <c r="F9" s="332"/>
      <c r="G9" s="332"/>
      <c r="H9" s="332"/>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110</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324" t="s">
        <v>395</v>
      </c>
      <c r="F11" s="332"/>
      <c r="G11" s="332"/>
      <c r="H11" s="332"/>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16</v>
      </c>
      <c r="E13" s="30"/>
      <c r="F13" s="25" t="s">
        <v>1</v>
      </c>
      <c r="G13" s="30"/>
      <c r="H13" s="30"/>
      <c r="I13" s="27" t="s">
        <v>17</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18</v>
      </c>
      <c r="E14" s="30"/>
      <c r="F14" s="25" t="s">
        <v>19</v>
      </c>
      <c r="G14" s="30"/>
      <c r="H14" s="30"/>
      <c r="I14" s="27" t="s">
        <v>20</v>
      </c>
      <c r="J14" s="53">
        <f>'Rekapitulace stavby'!AN8</f>
        <v>44612</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21</v>
      </c>
      <c r="E16" s="30"/>
      <c r="F16" s="30"/>
      <c r="G16" s="30"/>
      <c r="H16" s="30"/>
      <c r="I16" s="27" t="s">
        <v>22</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23</v>
      </c>
      <c r="F17" s="30"/>
      <c r="G17" s="30"/>
      <c r="H17" s="30"/>
      <c r="I17" s="27" t="s">
        <v>24</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25</v>
      </c>
      <c r="E19" s="30"/>
      <c r="F19" s="30"/>
      <c r="G19" s="30"/>
      <c r="H19" s="30"/>
      <c r="I19" s="27" t="s">
        <v>22</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317">
        <f>'Rekapitulace stavby'!E14</f>
        <v>0</v>
      </c>
      <c r="F20" s="317"/>
      <c r="G20" s="317"/>
      <c r="H20" s="317"/>
      <c r="I20" s="27" t="s">
        <v>24</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27</v>
      </c>
      <c r="E22" s="30"/>
      <c r="F22" s="30"/>
      <c r="G22" s="30"/>
      <c r="H22" s="30"/>
      <c r="I22" s="27" t="s">
        <v>22</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24</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29</v>
      </c>
      <c r="E25" s="30"/>
      <c r="F25" s="30"/>
      <c r="G25" s="30"/>
      <c r="H25" s="30"/>
      <c r="I25" s="27" t="s">
        <v>22</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24</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30</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214.5" customHeight="1">
      <c r="A29" s="94"/>
      <c r="B29" s="95"/>
      <c r="C29" s="94"/>
      <c r="D29" s="94"/>
      <c r="E29" s="319" t="s">
        <v>111</v>
      </c>
      <c r="F29" s="319"/>
      <c r="G29" s="319"/>
      <c r="H29" s="319"/>
      <c r="I29" s="94"/>
      <c r="J29" s="94"/>
      <c r="K29" s="94"/>
      <c r="L29" s="96"/>
      <c r="S29" s="94"/>
      <c r="T29" s="94"/>
      <c r="U29" s="94"/>
      <c r="V29" s="94"/>
      <c r="W29" s="94"/>
      <c r="X29" s="94"/>
      <c r="Y29" s="94"/>
      <c r="Z29" s="94"/>
      <c r="AA29" s="94"/>
      <c r="AB29" s="94"/>
      <c r="AC29" s="94"/>
      <c r="AD29" s="94"/>
      <c r="AE29" s="94"/>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97" t="s">
        <v>32</v>
      </c>
      <c r="E32" s="30"/>
      <c r="F32" s="30"/>
      <c r="G32" s="30"/>
      <c r="H32" s="30"/>
      <c r="I32" s="30"/>
      <c r="J32" s="69">
        <f>ROUND(J131,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34</v>
      </c>
      <c r="G34" s="30"/>
      <c r="H34" s="30"/>
      <c r="I34" s="34" t="s">
        <v>33</v>
      </c>
      <c r="J34" s="34" t="s">
        <v>35</v>
      </c>
      <c r="K34" s="30"/>
      <c r="L34" s="40"/>
      <c r="S34" s="30"/>
      <c r="T34" s="30"/>
      <c r="U34" s="30"/>
      <c r="V34" s="30"/>
      <c r="W34" s="30"/>
      <c r="X34" s="30"/>
      <c r="Y34" s="30"/>
      <c r="Z34" s="30"/>
      <c r="AA34" s="30"/>
      <c r="AB34" s="30"/>
      <c r="AC34" s="30"/>
      <c r="AD34" s="30"/>
      <c r="AE34" s="30"/>
    </row>
    <row r="35" spans="1:31" s="2" customFormat="1" ht="14.45" customHeight="1">
      <c r="A35" s="30"/>
      <c r="B35" s="31"/>
      <c r="C35" s="30"/>
      <c r="D35" s="98" t="s">
        <v>36</v>
      </c>
      <c r="E35" s="27" t="s">
        <v>37</v>
      </c>
      <c r="F35" s="99">
        <f>J98</f>
        <v>0</v>
      </c>
      <c r="G35" s="30"/>
      <c r="H35" s="30"/>
      <c r="I35" s="100">
        <v>0.21</v>
      </c>
      <c r="J35" s="99">
        <f>F35*0.21</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38</v>
      </c>
      <c r="F36" s="99">
        <f>ROUND((SUM(BF131:BF215)),  2)</f>
        <v>0</v>
      </c>
      <c r="G36" s="30"/>
      <c r="H36" s="30"/>
      <c r="I36" s="100">
        <v>0.15</v>
      </c>
      <c r="J36" s="99">
        <f>ROUND(((SUM(BF131:BF215))*I36),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39</v>
      </c>
      <c r="F37" s="99">
        <f>ROUND((SUM(BG131:BG215)),  2)</f>
        <v>0</v>
      </c>
      <c r="G37" s="30"/>
      <c r="H37" s="30"/>
      <c r="I37" s="100">
        <v>0.21</v>
      </c>
      <c r="J37" s="99">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40</v>
      </c>
      <c r="F38" s="99">
        <f>ROUND((SUM(BH131:BH215)),  2)</f>
        <v>0</v>
      </c>
      <c r="G38" s="30"/>
      <c r="H38" s="30"/>
      <c r="I38" s="100">
        <v>0.15</v>
      </c>
      <c r="J38" s="99">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41</v>
      </c>
      <c r="F39" s="99">
        <f>ROUND((SUM(BI131:BI215)),  2)</f>
        <v>0</v>
      </c>
      <c r="G39" s="30"/>
      <c r="H39" s="30"/>
      <c r="I39" s="100">
        <v>0</v>
      </c>
      <c r="J39" s="99">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1"/>
      <c r="D41" s="102" t="s">
        <v>42</v>
      </c>
      <c r="E41" s="58"/>
      <c r="F41" s="58"/>
      <c r="G41" s="103" t="s">
        <v>43</v>
      </c>
      <c r="H41" s="104" t="s">
        <v>44</v>
      </c>
      <c r="I41" s="58"/>
      <c r="J41" s="105">
        <f>SUM(J32:J39)</f>
        <v>0</v>
      </c>
      <c r="K41" s="106"/>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45</v>
      </c>
      <c r="E50" s="42"/>
      <c r="F50" s="42"/>
      <c r="G50" s="41" t="s">
        <v>46</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47</v>
      </c>
      <c r="E61" s="33"/>
      <c r="F61" s="107" t="s">
        <v>48</v>
      </c>
      <c r="G61" s="43" t="s">
        <v>47</v>
      </c>
      <c r="H61" s="33"/>
      <c r="I61" s="33"/>
      <c r="J61" s="108" t="s">
        <v>48</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49</v>
      </c>
      <c r="E65" s="44"/>
      <c r="F65" s="44"/>
      <c r="G65" s="41" t="s">
        <v>50</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47</v>
      </c>
      <c r="E76" s="33"/>
      <c r="F76" s="107" t="s">
        <v>48</v>
      </c>
      <c r="G76" s="43" t="s">
        <v>47</v>
      </c>
      <c r="H76" s="33"/>
      <c r="I76" s="33"/>
      <c r="J76" s="108" t="s">
        <v>48</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112</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333" t="str">
        <f>E7</f>
        <v>Komunitní centrum a hasičská zbrojnice Hněvčeves</v>
      </c>
      <c r="F85" s="334"/>
      <c r="G85" s="334"/>
      <c r="H85" s="334"/>
      <c r="I85" s="30"/>
      <c r="J85" s="30"/>
      <c r="K85" s="30"/>
      <c r="L85" s="40"/>
      <c r="S85" s="30"/>
      <c r="T85" s="30"/>
      <c r="U85" s="30"/>
      <c r="V85" s="30"/>
      <c r="W85" s="30"/>
      <c r="X85" s="30"/>
      <c r="Y85" s="30"/>
      <c r="Z85" s="30"/>
      <c r="AA85" s="30"/>
      <c r="AB85" s="30"/>
      <c r="AC85" s="30"/>
      <c r="AD85" s="30"/>
      <c r="AE85" s="30"/>
    </row>
    <row r="86" spans="1:31" s="1" customFormat="1" ht="12" customHeight="1">
      <c r="B86" s="21"/>
      <c r="C86" s="27" t="s">
        <v>108</v>
      </c>
      <c r="L86" s="21"/>
    </row>
    <row r="87" spans="1:31" s="2" customFormat="1" ht="16.5" customHeight="1">
      <c r="A87" s="30"/>
      <c r="B87" s="31"/>
      <c r="C87" s="30"/>
      <c r="D87" s="30"/>
      <c r="E87" s="333" t="s">
        <v>394</v>
      </c>
      <c r="F87" s="332"/>
      <c r="G87" s="332"/>
      <c r="H87" s="332"/>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110</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324" t="str">
        <f>E11</f>
        <v>02.1 - Nová výstavba</v>
      </c>
      <c r="F89" s="332"/>
      <c r="G89" s="332"/>
      <c r="H89" s="332"/>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18</v>
      </c>
      <c r="D91" s="30"/>
      <c r="E91" s="30"/>
      <c r="F91" s="25" t="str">
        <f>F14</f>
        <v>Hněvčeves 54</v>
      </c>
      <c r="G91" s="30"/>
      <c r="H91" s="30"/>
      <c r="I91" s="27" t="s">
        <v>20</v>
      </c>
      <c r="J91" s="53">
        <f>IF(J14="","",J14)</f>
        <v>44612</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21</v>
      </c>
      <c r="D93" s="30"/>
      <c r="E93" s="30"/>
      <c r="F93" s="25" t="str">
        <f>E17</f>
        <v>Obec Hněvčeves, Hněvčeves 54, 503 15</v>
      </c>
      <c r="G93" s="30"/>
      <c r="H93" s="30"/>
      <c r="I93" s="27" t="s">
        <v>27</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25</v>
      </c>
      <c r="D94" s="30"/>
      <c r="E94" s="30"/>
      <c r="F94" s="25">
        <f>IF(E20="","",E20)</f>
        <v>0</v>
      </c>
      <c r="G94" s="30"/>
      <c r="H94" s="30"/>
      <c r="I94" s="27" t="s">
        <v>29</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09" t="s">
        <v>113</v>
      </c>
      <c r="D96" s="101"/>
      <c r="E96" s="101"/>
      <c r="F96" s="101"/>
      <c r="G96" s="101"/>
      <c r="H96" s="101"/>
      <c r="I96" s="101"/>
      <c r="J96" s="110" t="s">
        <v>114</v>
      </c>
      <c r="K96" s="101"/>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1" t="s">
        <v>115</v>
      </c>
      <c r="D98" s="30"/>
      <c r="E98" s="30"/>
      <c r="F98" s="30"/>
      <c r="G98" s="30"/>
      <c r="H98" s="30"/>
      <c r="I98" s="30"/>
      <c r="J98" s="69">
        <f>J131</f>
        <v>0</v>
      </c>
      <c r="K98" s="30"/>
      <c r="L98" s="40"/>
      <c r="S98" s="30"/>
      <c r="T98" s="30"/>
      <c r="U98" s="30"/>
      <c r="V98" s="30"/>
      <c r="W98" s="30"/>
      <c r="X98" s="30"/>
      <c r="Y98" s="30"/>
      <c r="Z98" s="30"/>
      <c r="AA98" s="30"/>
      <c r="AB98" s="30"/>
      <c r="AC98" s="30"/>
      <c r="AD98" s="30"/>
      <c r="AE98" s="30"/>
      <c r="AU98" s="18" t="s">
        <v>116</v>
      </c>
    </row>
    <row r="99" spans="1:47" s="9" customFormat="1" ht="24.95" customHeight="1">
      <c r="B99" s="112"/>
      <c r="D99" s="113" t="s">
        <v>117</v>
      </c>
      <c r="E99" s="114"/>
      <c r="F99" s="114"/>
      <c r="G99" s="114"/>
      <c r="H99" s="114"/>
      <c r="I99" s="114"/>
      <c r="J99" s="115">
        <f>J132</f>
        <v>0</v>
      </c>
      <c r="L99" s="112"/>
    </row>
    <row r="100" spans="1:47" s="10" customFormat="1" ht="19.899999999999999" customHeight="1">
      <c r="B100" s="116"/>
      <c r="D100" s="117" t="s">
        <v>170</v>
      </c>
      <c r="E100" s="118"/>
      <c r="F100" s="118"/>
      <c r="G100" s="118"/>
      <c r="H100" s="118"/>
      <c r="I100" s="118"/>
      <c r="J100" s="119">
        <f>J133</f>
        <v>0</v>
      </c>
      <c r="L100" s="116"/>
    </row>
    <row r="101" spans="1:47" s="10" customFormat="1" ht="19.899999999999999" customHeight="1">
      <c r="B101" s="116"/>
      <c r="D101" s="117" t="s">
        <v>118</v>
      </c>
      <c r="E101" s="118"/>
      <c r="F101" s="118"/>
      <c r="G101" s="118"/>
      <c r="H101" s="118"/>
      <c r="I101" s="118"/>
      <c r="J101" s="119">
        <f>J133</f>
        <v>0</v>
      </c>
      <c r="L101" s="116"/>
    </row>
    <row r="102" spans="1:47" s="9" customFormat="1" ht="24.95" customHeight="1">
      <c r="B102" s="112"/>
      <c r="D102" s="113" t="s">
        <v>119</v>
      </c>
      <c r="E102" s="114"/>
      <c r="F102" s="114"/>
      <c r="G102" s="114"/>
      <c r="H102" s="114"/>
      <c r="I102" s="114"/>
      <c r="J102" s="115">
        <f>J144</f>
        <v>0</v>
      </c>
      <c r="L102" s="112"/>
    </row>
    <row r="103" spans="1:47" s="10" customFormat="1" ht="19.899999999999999" customHeight="1">
      <c r="B103" s="116"/>
      <c r="D103" s="117" t="s">
        <v>120</v>
      </c>
      <c r="E103" s="118"/>
      <c r="F103" s="118"/>
      <c r="G103" s="118"/>
      <c r="H103" s="118"/>
      <c r="I103" s="118"/>
      <c r="J103" s="119">
        <f>J145</f>
        <v>0</v>
      </c>
      <c r="L103" s="116"/>
    </row>
    <row r="104" spans="1:47" s="10" customFormat="1" ht="19.899999999999999" customHeight="1">
      <c r="B104" s="116"/>
      <c r="D104" s="117" t="s">
        <v>171</v>
      </c>
      <c r="E104" s="118"/>
      <c r="F104" s="118"/>
      <c r="G104" s="118"/>
      <c r="H104" s="118"/>
      <c r="I104" s="118"/>
      <c r="J104" s="119">
        <f>J155</f>
        <v>0</v>
      </c>
      <c r="L104" s="116"/>
    </row>
    <row r="105" spans="1:47" s="10" customFormat="1" ht="19.899999999999999" customHeight="1">
      <c r="B105" s="116"/>
      <c r="D105" s="117" t="s">
        <v>172</v>
      </c>
      <c r="E105" s="118"/>
      <c r="F105" s="118"/>
      <c r="G105" s="118"/>
      <c r="H105" s="118"/>
      <c r="I105" s="118"/>
      <c r="J105" s="119">
        <f>J163</f>
        <v>0</v>
      </c>
      <c r="L105" s="116"/>
    </row>
    <row r="106" spans="1:47" s="10" customFormat="1" ht="19.899999999999999" customHeight="1">
      <c r="B106" s="116"/>
      <c r="D106" s="117" t="s">
        <v>173</v>
      </c>
      <c r="E106" s="118"/>
      <c r="F106" s="118"/>
      <c r="G106" s="118"/>
      <c r="H106" s="118"/>
      <c r="I106" s="118"/>
      <c r="J106" s="119">
        <f>J167</f>
        <v>0</v>
      </c>
      <c r="L106" s="116"/>
    </row>
    <row r="107" spans="1:47" s="10" customFormat="1" ht="19.899999999999999" customHeight="1">
      <c r="B107" s="116"/>
      <c r="D107" s="117" t="s">
        <v>174</v>
      </c>
      <c r="E107" s="118"/>
      <c r="F107" s="118"/>
      <c r="G107" s="118"/>
      <c r="H107" s="118"/>
      <c r="I107" s="118"/>
      <c r="J107" s="119">
        <f>J181</f>
        <v>0</v>
      </c>
      <c r="L107" s="116"/>
    </row>
    <row r="108" spans="1:47" s="10" customFormat="1" ht="19.899999999999999" customHeight="1">
      <c r="B108" s="116"/>
      <c r="D108" s="117" t="s">
        <v>176</v>
      </c>
      <c r="E108" s="118"/>
      <c r="F108" s="118"/>
      <c r="G108" s="118"/>
      <c r="H108" s="118"/>
      <c r="I108" s="118"/>
      <c r="J108" s="119">
        <f>J192</f>
        <v>0</v>
      </c>
      <c r="L108" s="116"/>
    </row>
    <row r="109" spans="1:47" s="10" customFormat="1" ht="19.899999999999999" customHeight="1">
      <c r="B109" s="116"/>
      <c r="D109" s="117" t="s">
        <v>177</v>
      </c>
      <c r="E109" s="118"/>
      <c r="F109" s="118"/>
      <c r="G109" s="118"/>
      <c r="H109" s="118"/>
      <c r="I109" s="118"/>
      <c r="J109" s="119">
        <f>J204</f>
        <v>0</v>
      </c>
      <c r="L109" s="116"/>
    </row>
    <row r="110" spans="1:47" s="2" customFormat="1" ht="21.75" customHeight="1">
      <c r="A110" s="30"/>
      <c r="B110" s="31"/>
      <c r="C110" s="30"/>
      <c r="D110" s="30"/>
      <c r="E110" s="30"/>
      <c r="F110" s="30"/>
      <c r="G110" s="30"/>
      <c r="H110" s="30"/>
      <c r="I110" s="30"/>
      <c r="J110" s="30"/>
      <c r="K110" s="30"/>
      <c r="L110" s="40"/>
      <c r="S110" s="30"/>
      <c r="T110" s="30"/>
      <c r="U110" s="30"/>
      <c r="V110" s="30"/>
      <c r="W110" s="30"/>
      <c r="X110" s="30"/>
      <c r="Y110" s="30"/>
      <c r="Z110" s="30"/>
      <c r="AA110" s="30"/>
      <c r="AB110" s="30"/>
      <c r="AC110" s="30"/>
      <c r="AD110" s="30"/>
      <c r="AE110" s="30"/>
    </row>
    <row r="111" spans="1:47" s="2" customFormat="1" ht="6.95" customHeight="1">
      <c r="A111" s="30"/>
      <c r="B111" s="45"/>
      <c r="C111" s="46"/>
      <c r="D111" s="46"/>
      <c r="E111" s="46"/>
      <c r="F111" s="46"/>
      <c r="G111" s="46"/>
      <c r="H111" s="46"/>
      <c r="I111" s="46"/>
      <c r="J111" s="46"/>
      <c r="K111" s="46"/>
      <c r="L111" s="40"/>
      <c r="S111" s="30"/>
      <c r="T111" s="30"/>
      <c r="U111" s="30"/>
      <c r="V111" s="30"/>
      <c r="W111" s="30"/>
      <c r="X111" s="30"/>
      <c r="Y111" s="30"/>
      <c r="Z111" s="30"/>
      <c r="AA111" s="30"/>
      <c r="AB111" s="30"/>
      <c r="AC111" s="30"/>
      <c r="AD111" s="30"/>
      <c r="AE111" s="30"/>
    </row>
    <row r="115" spans="1:31" s="2" customFormat="1" ht="6.95" customHeight="1">
      <c r="A115" s="30"/>
      <c r="B115" s="47"/>
      <c r="C115" s="48"/>
      <c r="D115" s="48"/>
      <c r="E115" s="48"/>
      <c r="F115" s="48"/>
      <c r="G115" s="48"/>
      <c r="H115" s="48"/>
      <c r="I115" s="48"/>
      <c r="J115" s="48"/>
      <c r="K115" s="48"/>
      <c r="L115" s="40"/>
      <c r="S115" s="30"/>
      <c r="T115" s="30"/>
      <c r="U115" s="30"/>
      <c r="V115" s="30"/>
      <c r="W115" s="30"/>
      <c r="X115" s="30"/>
      <c r="Y115" s="30"/>
      <c r="Z115" s="30"/>
      <c r="AA115" s="30"/>
      <c r="AB115" s="30"/>
      <c r="AC115" s="30"/>
      <c r="AD115" s="30"/>
      <c r="AE115" s="30"/>
    </row>
    <row r="116" spans="1:31" s="2" customFormat="1" ht="24.95" customHeight="1">
      <c r="A116" s="30"/>
      <c r="B116" s="31"/>
      <c r="C116" s="22" t="s">
        <v>122</v>
      </c>
      <c r="D116" s="30"/>
      <c r="E116" s="30"/>
      <c r="F116" s="30"/>
      <c r="G116" s="30"/>
      <c r="H116" s="30"/>
      <c r="I116" s="30"/>
      <c r="J116" s="30"/>
      <c r="K116" s="30"/>
      <c r="L116" s="40"/>
      <c r="S116" s="30"/>
      <c r="T116" s="30"/>
      <c r="U116" s="30"/>
      <c r="V116" s="30"/>
      <c r="W116" s="30"/>
      <c r="X116" s="30"/>
      <c r="Y116" s="30"/>
      <c r="Z116" s="30"/>
      <c r="AA116" s="30"/>
      <c r="AB116" s="30"/>
      <c r="AC116" s="30"/>
      <c r="AD116" s="30"/>
      <c r="AE116" s="30"/>
    </row>
    <row r="117" spans="1:31" s="2" customFormat="1" ht="6.95" customHeight="1">
      <c r="A117" s="30"/>
      <c r="B117" s="31"/>
      <c r="C117" s="30"/>
      <c r="D117" s="30"/>
      <c r="E117" s="30"/>
      <c r="F117" s="30"/>
      <c r="G117" s="30"/>
      <c r="H117" s="30"/>
      <c r="I117" s="30"/>
      <c r="J117" s="30"/>
      <c r="K117" s="30"/>
      <c r="L117" s="40"/>
      <c r="S117" s="30"/>
      <c r="T117" s="30"/>
      <c r="U117" s="30"/>
      <c r="V117" s="30"/>
      <c r="W117" s="30"/>
      <c r="X117" s="30"/>
      <c r="Y117" s="30"/>
      <c r="Z117" s="30"/>
      <c r="AA117" s="30"/>
      <c r="AB117" s="30"/>
      <c r="AC117" s="30"/>
      <c r="AD117" s="30"/>
      <c r="AE117" s="30"/>
    </row>
    <row r="118" spans="1:31" s="2" customFormat="1" ht="12" customHeight="1">
      <c r="A118" s="30"/>
      <c r="B118" s="31"/>
      <c r="C118" s="27" t="s">
        <v>14</v>
      </c>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31" s="2" customFormat="1" ht="16.5" customHeight="1">
      <c r="A119" s="30"/>
      <c r="B119" s="31"/>
      <c r="C119" s="30"/>
      <c r="D119" s="30"/>
      <c r="E119" s="333" t="str">
        <f>E7</f>
        <v>Komunitní centrum a hasičská zbrojnice Hněvčeves</v>
      </c>
      <c r="F119" s="334"/>
      <c r="G119" s="334"/>
      <c r="H119" s="334"/>
      <c r="I119" s="30"/>
      <c r="J119" s="30"/>
      <c r="K119" s="30"/>
      <c r="L119" s="40"/>
      <c r="S119" s="30"/>
      <c r="T119" s="30"/>
      <c r="U119" s="30"/>
      <c r="V119" s="30"/>
      <c r="W119" s="30"/>
      <c r="X119" s="30"/>
      <c r="Y119" s="30"/>
      <c r="Z119" s="30"/>
      <c r="AA119" s="30"/>
      <c r="AB119" s="30"/>
      <c r="AC119" s="30"/>
      <c r="AD119" s="30"/>
      <c r="AE119" s="30"/>
    </row>
    <row r="120" spans="1:31" s="1" customFormat="1" ht="12" customHeight="1">
      <c r="B120" s="21"/>
      <c r="C120" s="27" t="s">
        <v>108</v>
      </c>
      <c r="L120" s="21"/>
    </row>
    <row r="121" spans="1:31" s="2" customFormat="1" ht="16.5" customHeight="1">
      <c r="A121" s="30"/>
      <c r="B121" s="31"/>
      <c r="C121" s="30"/>
      <c r="D121" s="30"/>
      <c r="E121" s="333" t="s">
        <v>394</v>
      </c>
      <c r="F121" s="332"/>
      <c r="G121" s="332"/>
      <c r="H121" s="332"/>
      <c r="I121" s="30"/>
      <c r="J121" s="30"/>
      <c r="K121" s="30"/>
      <c r="L121" s="40"/>
      <c r="S121" s="30"/>
      <c r="T121" s="30"/>
      <c r="U121" s="30"/>
      <c r="V121" s="30"/>
      <c r="W121" s="30"/>
      <c r="X121" s="30"/>
      <c r="Y121" s="30"/>
      <c r="Z121" s="30"/>
      <c r="AA121" s="30"/>
      <c r="AB121" s="30"/>
      <c r="AC121" s="30"/>
      <c r="AD121" s="30"/>
      <c r="AE121" s="30"/>
    </row>
    <row r="122" spans="1:31" s="2" customFormat="1" ht="12" customHeight="1">
      <c r="A122" s="30"/>
      <c r="B122" s="31"/>
      <c r="C122" s="27" t="s">
        <v>110</v>
      </c>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31" s="2" customFormat="1" ht="16.5" customHeight="1">
      <c r="A123" s="30"/>
      <c r="B123" s="31"/>
      <c r="C123" s="30"/>
      <c r="D123" s="30"/>
      <c r="E123" s="324" t="str">
        <f>E11</f>
        <v>02.1 - Nová výstavba</v>
      </c>
      <c r="F123" s="332"/>
      <c r="G123" s="332"/>
      <c r="H123" s="332"/>
      <c r="I123" s="30"/>
      <c r="J123" s="30"/>
      <c r="K123" s="30"/>
      <c r="L123" s="40"/>
      <c r="S123" s="30"/>
      <c r="T123" s="30"/>
      <c r="U123" s="30"/>
      <c r="V123" s="30"/>
      <c r="W123" s="30"/>
      <c r="X123" s="30"/>
      <c r="Y123" s="30"/>
      <c r="Z123" s="30"/>
      <c r="AA123" s="30"/>
      <c r="AB123" s="30"/>
      <c r="AC123" s="30"/>
      <c r="AD123" s="30"/>
      <c r="AE123" s="30"/>
    </row>
    <row r="124" spans="1:31" s="2" customFormat="1" ht="6.95" customHeight="1">
      <c r="A124" s="30"/>
      <c r="B124" s="31"/>
      <c r="C124" s="30"/>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31" s="2" customFormat="1" ht="12" customHeight="1">
      <c r="A125" s="30"/>
      <c r="B125" s="31"/>
      <c r="C125" s="27" t="s">
        <v>18</v>
      </c>
      <c r="D125" s="30"/>
      <c r="E125" s="30"/>
      <c r="F125" s="25" t="str">
        <f>F14</f>
        <v>Hněvčeves 54</v>
      </c>
      <c r="G125" s="30"/>
      <c r="H125" s="30"/>
      <c r="I125" s="27" t="s">
        <v>20</v>
      </c>
      <c r="J125" s="53">
        <f>IF(J14="","",J14)</f>
        <v>44612</v>
      </c>
      <c r="K125" s="30"/>
      <c r="L125" s="40"/>
      <c r="S125" s="30"/>
      <c r="T125" s="30"/>
      <c r="U125" s="30"/>
      <c r="V125" s="30"/>
      <c r="W125" s="30"/>
      <c r="X125" s="30"/>
      <c r="Y125" s="30"/>
      <c r="Z125" s="30"/>
      <c r="AA125" s="30"/>
      <c r="AB125" s="30"/>
      <c r="AC125" s="30"/>
      <c r="AD125" s="30"/>
      <c r="AE125" s="30"/>
    </row>
    <row r="126" spans="1:31" s="2" customFormat="1" ht="6.95" customHeight="1">
      <c r="A126" s="30"/>
      <c r="B126" s="31"/>
      <c r="C126" s="30"/>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31" s="2" customFormat="1" ht="15.2" customHeight="1">
      <c r="A127" s="30"/>
      <c r="B127" s="31"/>
      <c r="C127" s="27" t="s">
        <v>21</v>
      </c>
      <c r="D127" s="30"/>
      <c r="E127" s="30"/>
      <c r="F127" s="25" t="str">
        <f>E17</f>
        <v>Obec Hněvčeves, Hněvčeves 54, 503 15</v>
      </c>
      <c r="G127" s="30"/>
      <c r="H127" s="30"/>
      <c r="I127" s="27" t="s">
        <v>27</v>
      </c>
      <c r="J127" s="28" t="str">
        <f>E23</f>
        <v xml:space="preserve"> </v>
      </c>
      <c r="K127" s="30"/>
      <c r="L127" s="40"/>
      <c r="S127" s="30"/>
      <c r="T127" s="30"/>
      <c r="U127" s="30"/>
      <c r="V127" s="30"/>
      <c r="W127" s="30"/>
      <c r="X127" s="30"/>
      <c r="Y127" s="30"/>
      <c r="Z127" s="30"/>
      <c r="AA127" s="30"/>
      <c r="AB127" s="30"/>
      <c r="AC127" s="30"/>
      <c r="AD127" s="30"/>
      <c r="AE127" s="30"/>
    </row>
    <row r="128" spans="1:31" s="2" customFormat="1" ht="15.2" customHeight="1">
      <c r="A128" s="30"/>
      <c r="B128" s="31"/>
      <c r="C128" s="27" t="s">
        <v>25</v>
      </c>
      <c r="D128" s="30"/>
      <c r="E128" s="30"/>
      <c r="F128" s="25">
        <f>IF(E20="","",E20)</f>
        <v>0</v>
      </c>
      <c r="G128" s="30"/>
      <c r="H128" s="30"/>
      <c r="I128" s="27" t="s">
        <v>29</v>
      </c>
      <c r="J128" s="28" t="str">
        <f>E26</f>
        <v xml:space="preserve"> </v>
      </c>
      <c r="K128" s="30"/>
      <c r="L128" s="40"/>
      <c r="S128" s="30"/>
      <c r="T128" s="30"/>
      <c r="U128" s="30"/>
      <c r="V128" s="30"/>
      <c r="W128" s="30"/>
      <c r="X128" s="30"/>
      <c r="Y128" s="30"/>
      <c r="Z128" s="30"/>
      <c r="AA128" s="30"/>
      <c r="AB128" s="30"/>
      <c r="AC128" s="30"/>
      <c r="AD128" s="30"/>
      <c r="AE128" s="30"/>
    </row>
    <row r="129" spans="1:65" s="2" customFormat="1" ht="10.35" customHeight="1">
      <c r="A129" s="30"/>
      <c r="B129" s="31"/>
      <c r="C129" s="30"/>
      <c r="D129" s="30"/>
      <c r="E129" s="30"/>
      <c r="F129" s="30"/>
      <c r="G129" s="30"/>
      <c r="H129" s="30"/>
      <c r="I129" s="30"/>
      <c r="J129" s="30"/>
      <c r="K129" s="30"/>
      <c r="L129" s="40"/>
      <c r="S129" s="30"/>
      <c r="T129" s="30"/>
      <c r="U129" s="30"/>
      <c r="V129" s="30"/>
      <c r="W129" s="30"/>
      <c r="X129" s="30"/>
      <c r="Y129" s="30"/>
      <c r="Z129" s="30"/>
      <c r="AA129" s="30"/>
      <c r="AB129" s="30"/>
      <c r="AC129" s="30"/>
      <c r="AD129" s="30"/>
      <c r="AE129" s="30"/>
    </row>
    <row r="130" spans="1:65" s="11" customFormat="1" ht="29.25" customHeight="1">
      <c r="A130" s="120"/>
      <c r="B130" s="121"/>
      <c r="C130" s="122" t="s">
        <v>123</v>
      </c>
      <c r="D130" s="123" t="s">
        <v>57</v>
      </c>
      <c r="E130" s="123" t="s">
        <v>53</v>
      </c>
      <c r="F130" s="123" t="s">
        <v>54</v>
      </c>
      <c r="G130" s="123" t="s">
        <v>124</v>
      </c>
      <c r="H130" s="123" t="s">
        <v>125</v>
      </c>
      <c r="I130" s="123" t="s">
        <v>126</v>
      </c>
      <c r="J130" s="123" t="s">
        <v>114</v>
      </c>
      <c r="K130" s="124" t="s">
        <v>127</v>
      </c>
      <c r="L130" s="125"/>
      <c r="M130" s="60" t="s">
        <v>1</v>
      </c>
      <c r="N130" s="61" t="s">
        <v>36</v>
      </c>
      <c r="O130" s="61" t="s">
        <v>128</v>
      </c>
      <c r="P130" s="61" t="s">
        <v>129</v>
      </c>
      <c r="Q130" s="61" t="s">
        <v>130</v>
      </c>
      <c r="R130" s="61" t="s">
        <v>131</v>
      </c>
      <c r="S130" s="61" t="s">
        <v>132</v>
      </c>
      <c r="T130" s="62" t="s">
        <v>133</v>
      </c>
      <c r="U130" s="120"/>
      <c r="V130" s="120"/>
      <c r="W130" s="120"/>
      <c r="X130" s="120"/>
      <c r="Y130" s="120"/>
      <c r="Z130" s="120"/>
      <c r="AA130" s="120"/>
      <c r="AB130" s="120"/>
      <c r="AC130" s="120"/>
      <c r="AD130" s="120"/>
      <c r="AE130" s="120"/>
    </row>
    <row r="131" spans="1:65" s="2" customFormat="1" ht="22.9" customHeight="1">
      <c r="A131" s="30"/>
      <c r="B131" s="31"/>
      <c r="C131" s="67" t="s">
        <v>134</v>
      </c>
      <c r="D131" s="30"/>
      <c r="E131" s="30"/>
      <c r="F131" s="30"/>
      <c r="G131" s="30"/>
      <c r="H131" s="30"/>
      <c r="I131" s="30"/>
      <c r="J131" s="126">
        <f>J132+J144</f>
        <v>0</v>
      </c>
      <c r="K131" s="30"/>
      <c r="L131" s="31"/>
      <c r="M131" s="63"/>
      <c r="N131" s="54"/>
      <c r="O131" s="64"/>
      <c r="P131" s="127" t="e">
        <f>P132+P144</f>
        <v>#REF!</v>
      </c>
      <c r="Q131" s="64"/>
      <c r="R131" s="127" t="e">
        <f>R132+R144</f>
        <v>#REF!</v>
      </c>
      <c r="S131" s="64"/>
      <c r="T131" s="128" t="e">
        <f>T132+T144</f>
        <v>#REF!</v>
      </c>
      <c r="U131" s="30"/>
      <c r="V131" s="30"/>
      <c r="W131" s="30"/>
      <c r="X131" s="30"/>
      <c r="Y131" s="30"/>
      <c r="Z131" s="30"/>
      <c r="AA131" s="30"/>
      <c r="AB131" s="30"/>
      <c r="AC131" s="30"/>
      <c r="AD131" s="30"/>
      <c r="AE131" s="30"/>
      <c r="AT131" s="18" t="s">
        <v>71</v>
      </c>
      <c r="AU131" s="18" t="s">
        <v>116</v>
      </c>
      <c r="BK131" s="129" t="e">
        <f>BK132+BK144</f>
        <v>#REF!</v>
      </c>
    </row>
    <row r="132" spans="1:65" s="12" customFormat="1" ht="25.9" customHeight="1">
      <c r="B132" s="130"/>
      <c r="D132" s="131" t="s">
        <v>71</v>
      </c>
      <c r="E132" s="132" t="s">
        <v>135</v>
      </c>
      <c r="F132" s="132" t="s">
        <v>136</v>
      </c>
      <c r="J132" s="133">
        <f>J133</f>
        <v>0</v>
      </c>
      <c r="L132" s="130"/>
      <c r="M132" s="134"/>
      <c r="N132" s="135"/>
      <c r="O132" s="135"/>
      <c r="P132" s="136" t="e">
        <f>#REF!+P133+#REF!+#REF!</f>
        <v>#REF!</v>
      </c>
      <c r="Q132" s="135"/>
      <c r="R132" s="136" t="e">
        <f>#REF!+R133+#REF!+#REF!</f>
        <v>#REF!</v>
      </c>
      <c r="S132" s="135"/>
      <c r="T132" s="137" t="e">
        <f>#REF!+T133+#REF!+#REF!</f>
        <v>#REF!</v>
      </c>
      <c r="AR132" s="131" t="s">
        <v>79</v>
      </c>
      <c r="AT132" s="138" t="s">
        <v>71</v>
      </c>
      <c r="AU132" s="138" t="s">
        <v>72</v>
      </c>
      <c r="AY132" s="131" t="s">
        <v>137</v>
      </c>
      <c r="BK132" s="139" t="e">
        <f>#REF!+BK133+#REF!+#REF!</f>
        <v>#REF!</v>
      </c>
    </row>
    <row r="133" spans="1:65" s="12" customFormat="1" ht="22.9" customHeight="1">
      <c r="B133" s="130"/>
      <c r="D133" s="131" t="s">
        <v>71</v>
      </c>
      <c r="E133" s="140" t="s">
        <v>146</v>
      </c>
      <c r="F133" s="140" t="s">
        <v>148</v>
      </c>
      <c r="J133" s="141">
        <f>J134+J136</f>
        <v>0</v>
      </c>
      <c r="L133" s="130"/>
      <c r="M133" s="134"/>
      <c r="N133" s="135"/>
      <c r="O133" s="135"/>
      <c r="P133" s="136">
        <f>SUM(P134:P143)</f>
        <v>49.922670000000004</v>
      </c>
      <c r="Q133" s="135"/>
      <c r="R133" s="136">
        <f>SUM(R134:R143)</f>
        <v>0.97400148000000009</v>
      </c>
      <c r="S133" s="135"/>
      <c r="T133" s="137">
        <f>SUM(T134:T143)</f>
        <v>0</v>
      </c>
      <c r="AR133" s="131" t="s">
        <v>79</v>
      </c>
      <c r="AT133" s="138" t="s">
        <v>71</v>
      </c>
      <c r="AU133" s="138" t="s">
        <v>79</v>
      </c>
      <c r="AY133" s="131" t="s">
        <v>137</v>
      </c>
      <c r="BK133" s="139">
        <f>SUM(BK134:BK143)</f>
        <v>0</v>
      </c>
    </row>
    <row r="134" spans="1:65" s="2" customFormat="1" ht="21.75" customHeight="1">
      <c r="A134" s="30"/>
      <c r="B134" s="142"/>
      <c r="C134" s="281" t="s">
        <v>154</v>
      </c>
      <c r="D134" s="281" t="s">
        <v>138</v>
      </c>
      <c r="E134" s="282" t="s">
        <v>201</v>
      </c>
      <c r="F134" s="283" t="s">
        <v>202</v>
      </c>
      <c r="G134" s="284" t="s">
        <v>139</v>
      </c>
      <c r="H134" s="285">
        <v>153.46</v>
      </c>
      <c r="I134" s="286">
        <v>0</v>
      </c>
      <c r="J134" s="286">
        <f>ROUND(I134*H134,2)</f>
        <v>0</v>
      </c>
      <c r="K134" s="283" t="s">
        <v>144</v>
      </c>
      <c r="L134" s="31"/>
      <c r="M134" s="149" t="s">
        <v>1</v>
      </c>
      <c r="N134" s="150" t="s">
        <v>37</v>
      </c>
      <c r="O134" s="151">
        <v>0.245</v>
      </c>
      <c r="P134" s="151">
        <f>O134*H134</f>
        <v>37.597700000000003</v>
      </c>
      <c r="Q134" s="151">
        <v>4.7800000000000004E-3</v>
      </c>
      <c r="R134" s="151">
        <f>Q134*H134</f>
        <v>0.73353880000000005</v>
      </c>
      <c r="S134" s="151">
        <v>0</v>
      </c>
      <c r="T134" s="152">
        <f>S134*H134</f>
        <v>0</v>
      </c>
      <c r="U134" s="30"/>
      <c r="V134" s="30"/>
      <c r="W134" s="30"/>
      <c r="X134" s="30"/>
      <c r="Y134" s="30"/>
      <c r="Z134" s="30"/>
      <c r="AA134" s="30"/>
      <c r="AB134" s="30"/>
      <c r="AC134" s="30"/>
      <c r="AD134" s="30"/>
      <c r="AE134" s="30"/>
      <c r="AR134" s="153" t="s">
        <v>140</v>
      </c>
      <c r="AT134" s="153" t="s">
        <v>138</v>
      </c>
      <c r="AU134" s="153" t="s">
        <v>81</v>
      </c>
      <c r="AY134" s="18" t="s">
        <v>137</v>
      </c>
      <c r="BE134" s="154">
        <f>IF(N134="základní",J134,0)</f>
        <v>0</v>
      </c>
      <c r="BF134" s="154">
        <f>IF(N134="snížená",J134,0)</f>
        <v>0</v>
      </c>
      <c r="BG134" s="154">
        <f>IF(N134="zákl. přenesená",J134,0)</f>
        <v>0</v>
      </c>
      <c r="BH134" s="154">
        <f>IF(N134="sníž. přenesená",J134,0)</f>
        <v>0</v>
      </c>
      <c r="BI134" s="154">
        <f>IF(N134="nulová",J134,0)</f>
        <v>0</v>
      </c>
      <c r="BJ134" s="18" t="s">
        <v>79</v>
      </c>
      <c r="BK134" s="154">
        <f>ROUND(I134*H134,2)</f>
        <v>0</v>
      </c>
      <c r="BL134" s="18" t="s">
        <v>140</v>
      </c>
      <c r="BM134" s="153" t="s">
        <v>399</v>
      </c>
    </row>
    <row r="135" spans="1:65" s="13" customFormat="1">
      <c r="B135" s="155"/>
      <c r="D135" s="156" t="s">
        <v>141</v>
      </c>
      <c r="E135" s="157" t="s">
        <v>1</v>
      </c>
      <c r="F135" s="158" t="s">
        <v>400</v>
      </c>
      <c r="H135" s="159">
        <v>153.46</v>
      </c>
      <c r="L135" s="155"/>
      <c r="M135" s="160"/>
      <c r="N135" s="161"/>
      <c r="O135" s="161"/>
      <c r="P135" s="161"/>
      <c r="Q135" s="161"/>
      <c r="R135" s="161"/>
      <c r="S135" s="161"/>
      <c r="T135" s="162"/>
      <c r="AT135" s="157" t="s">
        <v>141</v>
      </c>
      <c r="AU135" s="157" t="s">
        <v>81</v>
      </c>
      <c r="AV135" s="13" t="s">
        <v>81</v>
      </c>
      <c r="AW135" s="13" t="s">
        <v>28</v>
      </c>
      <c r="AX135" s="13" t="s">
        <v>79</v>
      </c>
      <c r="AY135" s="157" t="s">
        <v>137</v>
      </c>
    </row>
    <row r="136" spans="1:65" s="2" customFormat="1" ht="44.25" customHeight="1">
      <c r="A136" s="30"/>
      <c r="B136" s="142"/>
      <c r="C136" s="281" t="s">
        <v>155</v>
      </c>
      <c r="D136" s="281" t="s">
        <v>138</v>
      </c>
      <c r="E136" s="282" t="s">
        <v>206</v>
      </c>
      <c r="F136" s="283" t="s">
        <v>207</v>
      </c>
      <c r="G136" s="284" t="s">
        <v>139</v>
      </c>
      <c r="H136" s="285">
        <v>50.305999999999997</v>
      </c>
      <c r="I136" s="286">
        <v>0</v>
      </c>
      <c r="J136" s="286">
        <f>ROUND(I136*H136,2)</f>
        <v>0</v>
      </c>
      <c r="K136" s="283" t="s">
        <v>1</v>
      </c>
      <c r="L136" s="31"/>
      <c r="M136" s="149" t="s">
        <v>1</v>
      </c>
      <c r="N136" s="150" t="s">
        <v>37</v>
      </c>
      <c r="O136" s="151">
        <v>0.245</v>
      </c>
      <c r="P136" s="151">
        <f>O136*H136</f>
        <v>12.324969999999999</v>
      </c>
      <c r="Q136" s="151">
        <v>4.7800000000000004E-3</v>
      </c>
      <c r="R136" s="151">
        <f>Q136*H136</f>
        <v>0.24046268000000001</v>
      </c>
      <c r="S136" s="151">
        <v>0</v>
      </c>
      <c r="T136" s="152">
        <f>S136*H136</f>
        <v>0</v>
      </c>
      <c r="U136" s="30"/>
      <c r="V136" s="30"/>
      <c r="W136" s="30"/>
      <c r="X136" s="30"/>
      <c r="Y136" s="30"/>
      <c r="Z136" s="30"/>
      <c r="AA136" s="30"/>
      <c r="AB136" s="30"/>
      <c r="AC136" s="30"/>
      <c r="AD136" s="30"/>
      <c r="AE136" s="30"/>
      <c r="AR136" s="153" t="s">
        <v>140</v>
      </c>
      <c r="AT136" s="153" t="s">
        <v>138</v>
      </c>
      <c r="AU136" s="153" t="s">
        <v>81</v>
      </c>
      <c r="AY136" s="18" t="s">
        <v>137</v>
      </c>
      <c r="BE136" s="154">
        <f>IF(N136="základní",J136,0)</f>
        <v>0</v>
      </c>
      <c r="BF136" s="154">
        <f>IF(N136="snížená",J136,0)</f>
        <v>0</v>
      </c>
      <c r="BG136" s="154">
        <f>IF(N136="zákl. přenesená",J136,0)</f>
        <v>0</v>
      </c>
      <c r="BH136" s="154">
        <f>IF(N136="sníž. přenesená",J136,0)</f>
        <v>0</v>
      </c>
      <c r="BI136" s="154">
        <f>IF(N136="nulová",J136,0)</f>
        <v>0</v>
      </c>
      <c r="BJ136" s="18" t="s">
        <v>79</v>
      </c>
      <c r="BK136" s="154">
        <f>ROUND(I136*H136,2)</f>
        <v>0</v>
      </c>
      <c r="BL136" s="18" t="s">
        <v>140</v>
      </c>
      <c r="BM136" s="153" t="s">
        <v>401</v>
      </c>
    </row>
    <row r="137" spans="1:65" s="2" customFormat="1" ht="97.5">
      <c r="A137" s="30"/>
      <c r="B137" s="31"/>
      <c r="C137" s="30"/>
      <c r="D137" s="156" t="s">
        <v>152</v>
      </c>
      <c r="E137" s="30"/>
      <c r="F137" s="176" t="s">
        <v>209</v>
      </c>
      <c r="G137" s="30"/>
      <c r="H137" s="30"/>
      <c r="I137" s="30"/>
      <c r="J137" s="30"/>
      <c r="K137" s="30"/>
      <c r="L137" s="31"/>
      <c r="M137" s="177"/>
      <c r="N137" s="178"/>
      <c r="O137" s="56"/>
      <c r="P137" s="56"/>
      <c r="Q137" s="56"/>
      <c r="R137" s="56"/>
      <c r="S137" s="56"/>
      <c r="T137" s="57"/>
      <c r="U137" s="30"/>
      <c r="V137" s="30"/>
      <c r="W137" s="30"/>
      <c r="X137" s="30"/>
      <c r="Y137" s="30"/>
      <c r="Z137" s="30"/>
      <c r="AA137" s="30"/>
      <c r="AB137" s="30"/>
      <c r="AC137" s="30"/>
      <c r="AD137" s="30"/>
      <c r="AE137" s="30"/>
      <c r="AT137" s="18" t="s">
        <v>152</v>
      </c>
      <c r="AU137" s="18" t="s">
        <v>81</v>
      </c>
    </row>
    <row r="138" spans="1:65" s="15" customFormat="1">
      <c r="B138" s="170"/>
      <c r="D138" s="156" t="s">
        <v>141</v>
      </c>
      <c r="E138" s="171" t="s">
        <v>1</v>
      </c>
      <c r="F138" s="172" t="s">
        <v>210</v>
      </c>
      <c r="H138" s="171" t="s">
        <v>1</v>
      </c>
      <c r="L138" s="170"/>
      <c r="M138" s="173"/>
      <c r="N138" s="174"/>
      <c r="O138" s="174"/>
      <c r="P138" s="174"/>
      <c r="Q138" s="174"/>
      <c r="R138" s="174"/>
      <c r="S138" s="174"/>
      <c r="T138" s="175"/>
      <c r="AT138" s="171" t="s">
        <v>141</v>
      </c>
      <c r="AU138" s="171" t="s">
        <v>81</v>
      </c>
      <c r="AV138" s="15" t="s">
        <v>79</v>
      </c>
      <c r="AW138" s="15" t="s">
        <v>28</v>
      </c>
      <c r="AX138" s="15" t="s">
        <v>72</v>
      </c>
      <c r="AY138" s="171" t="s">
        <v>137</v>
      </c>
    </row>
    <row r="139" spans="1:65" s="13" customFormat="1">
      <c r="B139" s="155"/>
      <c r="D139" s="156" t="s">
        <v>141</v>
      </c>
      <c r="E139" s="157" t="s">
        <v>1</v>
      </c>
      <c r="F139" s="158" t="s">
        <v>190</v>
      </c>
      <c r="H139" s="159">
        <v>101.84399999999999</v>
      </c>
      <c r="L139" s="155"/>
      <c r="M139" s="160"/>
      <c r="N139" s="161"/>
      <c r="O139" s="161"/>
      <c r="P139" s="161"/>
      <c r="Q139" s="161"/>
      <c r="R139" s="161"/>
      <c r="S139" s="161"/>
      <c r="T139" s="162"/>
      <c r="AT139" s="157" t="s">
        <v>141</v>
      </c>
      <c r="AU139" s="157" t="s">
        <v>81</v>
      </c>
      <c r="AV139" s="13" t="s">
        <v>81</v>
      </c>
      <c r="AW139" s="13" t="s">
        <v>28</v>
      </c>
      <c r="AX139" s="13" t="s">
        <v>72</v>
      </c>
      <c r="AY139" s="157" t="s">
        <v>137</v>
      </c>
    </row>
    <row r="140" spans="1:65" s="13" customFormat="1">
      <c r="B140" s="155"/>
      <c r="D140" s="156" t="s">
        <v>141</v>
      </c>
      <c r="E140" s="157" t="s">
        <v>1</v>
      </c>
      <c r="F140" s="158" t="s">
        <v>191</v>
      </c>
      <c r="H140" s="159">
        <v>-3.6</v>
      </c>
      <c r="L140" s="155"/>
      <c r="M140" s="160"/>
      <c r="N140" s="161"/>
      <c r="O140" s="161"/>
      <c r="P140" s="161"/>
      <c r="Q140" s="161"/>
      <c r="R140" s="161"/>
      <c r="S140" s="161"/>
      <c r="T140" s="162"/>
      <c r="AT140" s="157" t="s">
        <v>141</v>
      </c>
      <c r="AU140" s="157" t="s">
        <v>81</v>
      </c>
      <c r="AV140" s="13" t="s">
        <v>81</v>
      </c>
      <c r="AW140" s="13" t="s">
        <v>28</v>
      </c>
      <c r="AX140" s="13" t="s">
        <v>72</v>
      </c>
      <c r="AY140" s="157" t="s">
        <v>137</v>
      </c>
    </row>
    <row r="141" spans="1:65" s="13" customFormat="1">
      <c r="B141" s="155"/>
      <c r="D141" s="156" t="s">
        <v>141</v>
      </c>
      <c r="E141" s="157" t="s">
        <v>1</v>
      </c>
      <c r="F141" s="158" t="s">
        <v>192</v>
      </c>
      <c r="H141" s="159">
        <v>-14.4</v>
      </c>
      <c r="L141" s="155"/>
      <c r="M141" s="160"/>
      <c r="N141" s="161"/>
      <c r="O141" s="161"/>
      <c r="P141" s="161"/>
      <c r="Q141" s="161"/>
      <c r="R141" s="161"/>
      <c r="S141" s="161"/>
      <c r="T141" s="162"/>
      <c r="AT141" s="157" t="s">
        <v>141</v>
      </c>
      <c r="AU141" s="157" t="s">
        <v>81</v>
      </c>
      <c r="AV141" s="13" t="s">
        <v>81</v>
      </c>
      <c r="AW141" s="13" t="s">
        <v>28</v>
      </c>
      <c r="AX141" s="13" t="s">
        <v>72</v>
      </c>
      <c r="AY141" s="157" t="s">
        <v>137</v>
      </c>
    </row>
    <row r="142" spans="1:65" s="14" customFormat="1">
      <c r="B142" s="163"/>
      <c r="D142" s="156" t="s">
        <v>141</v>
      </c>
      <c r="E142" s="164" t="s">
        <v>1</v>
      </c>
      <c r="F142" s="165" t="s">
        <v>142</v>
      </c>
      <c r="H142" s="166">
        <v>83.843999999999994</v>
      </c>
      <c r="L142" s="163"/>
      <c r="M142" s="167"/>
      <c r="N142" s="168"/>
      <c r="O142" s="168"/>
      <c r="P142" s="168"/>
      <c r="Q142" s="168"/>
      <c r="R142" s="168"/>
      <c r="S142" s="168"/>
      <c r="T142" s="169"/>
      <c r="AT142" s="164" t="s">
        <v>141</v>
      </c>
      <c r="AU142" s="164" t="s">
        <v>81</v>
      </c>
      <c r="AV142" s="14" t="s">
        <v>140</v>
      </c>
      <c r="AW142" s="14" t="s">
        <v>28</v>
      </c>
      <c r="AX142" s="14" t="s">
        <v>72</v>
      </c>
      <c r="AY142" s="164" t="s">
        <v>137</v>
      </c>
    </row>
    <row r="143" spans="1:65" s="13" customFormat="1">
      <c r="B143" s="155"/>
      <c r="D143" s="156" t="s">
        <v>141</v>
      </c>
      <c r="E143" s="157" t="s">
        <v>1</v>
      </c>
      <c r="F143" s="158" t="s">
        <v>402</v>
      </c>
      <c r="H143" s="159">
        <v>50.305999999999997</v>
      </c>
      <c r="L143" s="155"/>
      <c r="M143" s="160"/>
      <c r="N143" s="161"/>
      <c r="O143" s="161"/>
      <c r="P143" s="161"/>
      <c r="Q143" s="161"/>
      <c r="R143" s="161"/>
      <c r="S143" s="161"/>
      <c r="T143" s="162"/>
      <c r="AT143" s="157" t="s">
        <v>141</v>
      </c>
      <c r="AU143" s="157" t="s">
        <v>81</v>
      </c>
      <c r="AV143" s="13" t="s">
        <v>81</v>
      </c>
      <c r="AW143" s="13" t="s">
        <v>28</v>
      </c>
      <c r="AX143" s="13" t="s">
        <v>79</v>
      </c>
      <c r="AY143" s="157" t="s">
        <v>137</v>
      </c>
    </row>
    <row r="144" spans="1:65" s="12" customFormat="1" ht="25.9" customHeight="1">
      <c r="B144" s="130"/>
      <c r="D144" s="131" t="s">
        <v>71</v>
      </c>
      <c r="E144" s="132" t="s">
        <v>156</v>
      </c>
      <c r="F144" s="132" t="s">
        <v>157</v>
      </c>
      <c r="J144" s="133">
        <f>J145+J155+J163+J167+J181+J192+J204</f>
        <v>0</v>
      </c>
      <c r="L144" s="130"/>
      <c r="M144" s="134"/>
      <c r="N144" s="135"/>
      <c r="O144" s="135"/>
      <c r="P144" s="136" t="e">
        <f>#REF!+P145+#REF!+P155+#REF!+#REF!+#REF!+#REF!+#REF!+P163+P167+P181+#REF!+P192+P204</f>
        <v>#REF!</v>
      </c>
      <c r="Q144" s="135"/>
      <c r="R144" s="136" t="e">
        <f>#REF!+R145+#REF!+R155+#REF!+#REF!+#REF!+#REF!+#REF!+R163+R167+R181+#REF!+R192+R204</f>
        <v>#REF!</v>
      </c>
      <c r="S144" s="135"/>
      <c r="T144" s="137" t="e">
        <f>#REF!+T145+#REF!+T155+#REF!+#REF!+#REF!+#REF!+#REF!+T163+T167+T181+#REF!+T192+T204</f>
        <v>#REF!</v>
      </c>
      <c r="AR144" s="131" t="s">
        <v>81</v>
      </c>
      <c r="AT144" s="138" t="s">
        <v>71</v>
      </c>
      <c r="AU144" s="138" t="s">
        <v>72</v>
      </c>
      <c r="AY144" s="131" t="s">
        <v>137</v>
      </c>
      <c r="BK144" s="139" t="e">
        <f>#REF!+BK145+#REF!+BK155+#REF!+#REF!+#REF!+#REF!+#REF!+BK163+BK167+BK181+#REF!+BK192+BK204</f>
        <v>#REF!</v>
      </c>
    </row>
    <row r="145" spans="1:65" s="12" customFormat="1" ht="22.9" customHeight="1">
      <c r="B145" s="130"/>
      <c r="D145" s="131" t="s">
        <v>71</v>
      </c>
      <c r="E145" s="140" t="s">
        <v>158</v>
      </c>
      <c r="F145" s="140" t="s">
        <v>159</v>
      </c>
      <c r="J145" s="141">
        <f>BK145</f>
        <v>0</v>
      </c>
      <c r="L145" s="130"/>
      <c r="M145" s="134"/>
      <c r="N145" s="135"/>
      <c r="O145" s="135"/>
      <c r="P145" s="136">
        <f>SUM(P146:P154)</f>
        <v>38.024318999999998</v>
      </c>
      <c r="Q145" s="135"/>
      <c r="R145" s="136">
        <f>SUM(R146:R154)</f>
        <v>1.0057739999999999</v>
      </c>
      <c r="S145" s="135"/>
      <c r="T145" s="137">
        <f>SUM(T146:T154)</f>
        <v>0</v>
      </c>
      <c r="AR145" s="131" t="s">
        <v>81</v>
      </c>
      <c r="AT145" s="138" t="s">
        <v>71</v>
      </c>
      <c r="AU145" s="138" t="s">
        <v>79</v>
      </c>
      <c r="AY145" s="131" t="s">
        <v>137</v>
      </c>
      <c r="BK145" s="139">
        <f>SUM(BK146:BK154)</f>
        <v>0</v>
      </c>
    </row>
    <row r="146" spans="1:65" s="2" customFormat="1" ht="21.75" customHeight="1">
      <c r="A146" s="30"/>
      <c r="B146" s="142"/>
      <c r="C146" s="281" t="s">
        <v>167</v>
      </c>
      <c r="D146" s="281" t="s">
        <v>138</v>
      </c>
      <c r="E146" s="282" t="s">
        <v>403</v>
      </c>
      <c r="F146" s="283" t="s">
        <v>404</v>
      </c>
      <c r="G146" s="284" t="s">
        <v>139</v>
      </c>
      <c r="H146" s="285">
        <v>326.55</v>
      </c>
      <c r="I146" s="286">
        <v>0</v>
      </c>
      <c r="J146" s="286">
        <f>ROUND(I146*H146,2)</f>
        <v>0</v>
      </c>
      <c r="K146" s="283" t="s">
        <v>144</v>
      </c>
      <c r="L146" s="31"/>
      <c r="M146" s="149" t="s">
        <v>1</v>
      </c>
      <c r="N146" s="150" t="s">
        <v>37</v>
      </c>
      <c r="O146" s="151">
        <v>0.09</v>
      </c>
      <c r="P146" s="151">
        <f>O146*H146</f>
        <v>29.389499999999998</v>
      </c>
      <c r="Q146" s="151">
        <v>0</v>
      </c>
      <c r="R146" s="151">
        <f>Q146*H146</f>
        <v>0</v>
      </c>
      <c r="S146" s="151">
        <v>0</v>
      </c>
      <c r="T146" s="152">
        <f>S146*H146</f>
        <v>0</v>
      </c>
      <c r="U146" s="30"/>
      <c r="V146" s="30"/>
      <c r="W146" s="30"/>
      <c r="X146" s="30"/>
      <c r="Y146" s="30"/>
      <c r="Z146" s="30"/>
      <c r="AA146" s="30"/>
      <c r="AB146" s="30"/>
      <c r="AC146" s="30"/>
      <c r="AD146" s="30"/>
      <c r="AE146" s="30"/>
      <c r="AR146" s="153" t="s">
        <v>149</v>
      </c>
      <c r="AT146" s="153" t="s">
        <v>138</v>
      </c>
      <c r="AU146" s="153" t="s">
        <v>81</v>
      </c>
      <c r="AY146" s="18" t="s">
        <v>137</v>
      </c>
      <c r="BE146" s="154">
        <f>IF(N146="základní",J146,0)</f>
        <v>0</v>
      </c>
      <c r="BF146" s="154">
        <f>IF(N146="snížená",J146,0)</f>
        <v>0</v>
      </c>
      <c r="BG146" s="154">
        <f>IF(N146="zákl. přenesená",J146,0)</f>
        <v>0</v>
      </c>
      <c r="BH146" s="154">
        <f>IF(N146="sníž. přenesená",J146,0)</f>
        <v>0</v>
      </c>
      <c r="BI146" s="154">
        <f>IF(N146="nulová",J146,0)</f>
        <v>0</v>
      </c>
      <c r="BJ146" s="18" t="s">
        <v>79</v>
      </c>
      <c r="BK146" s="154">
        <f>ROUND(I146*H146,2)</f>
        <v>0</v>
      </c>
      <c r="BL146" s="18" t="s">
        <v>149</v>
      </c>
      <c r="BM146" s="153" t="s">
        <v>405</v>
      </c>
    </row>
    <row r="147" spans="1:65" s="13" customFormat="1" ht="22.5">
      <c r="B147" s="155"/>
      <c r="D147" s="156" t="s">
        <v>141</v>
      </c>
      <c r="E147" s="157" t="s">
        <v>1</v>
      </c>
      <c r="F147" s="158" t="s">
        <v>406</v>
      </c>
      <c r="H147" s="159">
        <v>326.55</v>
      </c>
      <c r="L147" s="155"/>
      <c r="M147" s="160"/>
      <c r="N147" s="161"/>
      <c r="O147" s="161"/>
      <c r="P147" s="161"/>
      <c r="Q147" s="161"/>
      <c r="R147" s="161"/>
      <c r="S147" s="161"/>
      <c r="T147" s="162"/>
      <c r="AT147" s="157" t="s">
        <v>141</v>
      </c>
      <c r="AU147" s="157" t="s">
        <v>81</v>
      </c>
      <c r="AV147" s="13" t="s">
        <v>81</v>
      </c>
      <c r="AW147" s="13" t="s">
        <v>28</v>
      </c>
      <c r="AX147" s="13" t="s">
        <v>79</v>
      </c>
      <c r="AY147" s="157" t="s">
        <v>137</v>
      </c>
    </row>
    <row r="148" spans="1:65" s="2" customFormat="1" ht="21.75" customHeight="1">
      <c r="A148" s="30"/>
      <c r="B148" s="142"/>
      <c r="C148" s="287" t="s">
        <v>182</v>
      </c>
      <c r="D148" s="287" t="s">
        <v>181</v>
      </c>
      <c r="E148" s="288" t="s">
        <v>407</v>
      </c>
      <c r="F148" s="289" t="s">
        <v>408</v>
      </c>
      <c r="G148" s="290" t="s">
        <v>139</v>
      </c>
      <c r="H148" s="291">
        <v>359.20499999999998</v>
      </c>
      <c r="I148" s="292">
        <v>0</v>
      </c>
      <c r="J148" s="292">
        <f>ROUND(I148*H148,2)</f>
        <v>0</v>
      </c>
      <c r="K148" s="289" t="s">
        <v>144</v>
      </c>
      <c r="L148" s="189"/>
      <c r="M148" s="190" t="s">
        <v>1</v>
      </c>
      <c r="N148" s="191" t="s">
        <v>37</v>
      </c>
      <c r="O148" s="151">
        <v>0</v>
      </c>
      <c r="P148" s="151">
        <f>O148*H148</f>
        <v>0</v>
      </c>
      <c r="Q148" s="151">
        <v>2.8E-3</v>
      </c>
      <c r="R148" s="151">
        <f>Q148*H148</f>
        <v>1.0057739999999999</v>
      </c>
      <c r="S148" s="151">
        <v>0</v>
      </c>
      <c r="T148" s="152">
        <f>S148*H148</f>
        <v>0</v>
      </c>
      <c r="U148" s="30"/>
      <c r="V148" s="30"/>
      <c r="W148" s="30"/>
      <c r="X148" s="30"/>
      <c r="Y148" s="30"/>
      <c r="Z148" s="30"/>
      <c r="AA148" s="30"/>
      <c r="AB148" s="30"/>
      <c r="AC148" s="30"/>
      <c r="AD148" s="30"/>
      <c r="AE148" s="30"/>
      <c r="AR148" s="153" t="s">
        <v>153</v>
      </c>
      <c r="AT148" s="153" t="s">
        <v>181</v>
      </c>
      <c r="AU148" s="153" t="s">
        <v>81</v>
      </c>
      <c r="AY148" s="18" t="s">
        <v>137</v>
      </c>
      <c r="BE148" s="154">
        <f>IF(N148="základní",J148,0)</f>
        <v>0</v>
      </c>
      <c r="BF148" s="154">
        <f>IF(N148="snížená",J148,0)</f>
        <v>0</v>
      </c>
      <c r="BG148" s="154">
        <f>IF(N148="zákl. přenesená",J148,0)</f>
        <v>0</v>
      </c>
      <c r="BH148" s="154">
        <f>IF(N148="sníž. přenesená",J148,0)</f>
        <v>0</v>
      </c>
      <c r="BI148" s="154">
        <f>IF(N148="nulová",J148,0)</f>
        <v>0</v>
      </c>
      <c r="BJ148" s="18" t="s">
        <v>79</v>
      </c>
      <c r="BK148" s="154">
        <f>ROUND(I148*H148,2)</f>
        <v>0</v>
      </c>
      <c r="BL148" s="18" t="s">
        <v>149</v>
      </c>
      <c r="BM148" s="153" t="s">
        <v>409</v>
      </c>
    </row>
    <row r="149" spans="1:65" s="13" customFormat="1">
      <c r="B149" s="155"/>
      <c r="D149" s="156" t="s">
        <v>141</v>
      </c>
      <c r="E149" s="157" t="s">
        <v>1</v>
      </c>
      <c r="F149" s="158" t="s">
        <v>410</v>
      </c>
      <c r="H149" s="159">
        <v>359.20499999999998</v>
      </c>
      <c r="L149" s="155"/>
      <c r="M149" s="160"/>
      <c r="N149" s="161"/>
      <c r="O149" s="161"/>
      <c r="P149" s="161"/>
      <c r="Q149" s="161"/>
      <c r="R149" s="161"/>
      <c r="S149" s="161"/>
      <c r="T149" s="162"/>
      <c r="AT149" s="157" t="s">
        <v>141</v>
      </c>
      <c r="AU149" s="157" t="s">
        <v>81</v>
      </c>
      <c r="AV149" s="13" t="s">
        <v>81</v>
      </c>
      <c r="AW149" s="13" t="s">
        <v>28</v>
      </c>
      <c r="AX149" s="13" t="s">
        <v>79</v>
      </c>
      <c r="AY149" s="157" t="s">
        <v>137</v>
      </c>
    </row>
    <row r="150" spans="1:65" s="2" customFormat="1" ht="21.75" customHeight="1">
      <c r="A150" s="30"/>
      <c r="B150" s="142"/>
      <c r="C150" s="281" t="s">
        <v>187</v>
      </c>
      <c r="D150" s="281" t="s">
        <v>138</v>
      </c>
      <c r="E150" s="282" t="s">
        <v>251</v>
      </c>
      <c r="F150" s="283" t="s">
        <v>252</v>
      </c>
      <c r="G150" s="284" t="s">
        <v>139</v>
      </c>
      <c r="H150" s="285">
        <v>108.85</v>
      </c>
      <c r="I150" s="286">
        <v>0</v>
      </c>
      <c r="J150" s="286">
        <f>ROUND(I150*H150,2)</f>
        <v>0</v>
      </c>
      <c r="K150" s="283" t="s">
        <v>144</v>
      </c>
      <c r="L150" s="31"/>
      <c r="M150" s="149" t="s">
        <v>1</v>
      </c>
      <c r="N150" s="150" t="s">
        <v>37</v>
      </c>
      <c r="O150" s="151">
        <v>0.06</v>
      </c>
      <c r="P150" s="151">
        <f>O150*H150</f>
        <v>6.5309999999999997</v>
      </c>
      <c r="Q150" s="151">
        <v>0</v>
      </c>
      <c r="R150" s="151">
        <f>Q150*H150</f>
        <v>0</v>
      </c>
      <c r="S150" s="151">
        <v>0</v>
      </c>
      <c r="T150" s="152">
        <f>S150*H150</f>
        <v>0</v>
      </c>
      <c r="U150" s="30"/>
      <c r="V150" s="30"/>
      <c r="W150" s="30"/>
      <c r="X150" s="30"/>
      <c r="Y150" s="30"/>
      <c r="Z150" s="30"/>
      <c r="AA150" s="30"/>
      <c r="AB150" s="30"/>
      <c r="AC150" s="30"/>
      <c r="AD150" s="30"/>
      <c r="AE150" s="30"/>
      <c r="AR150" s="153" t="s">
        <v>149</v>
      </c>
      <c r="AT150" s="153" t="s">
        <v>138</v>
      </c>
      <c r="AU150" s="153" t="s">
        <v>81</v>
      </c>
      <c r="AY150" s="18" t="s">
        <v>137</v>
      </c>
      <c r="BE150" s="154">
        <f>IF(N150="základní",J150,0)</f>
        <v>0</v>
      </c>
      <c r="BF150" s="154">
        <f>IF(N150="snížená",J150,0)</f>
        <v>0</v>
      </c>
      <c r="BG150" s="154">
        <f>IF(N150="zákl. přenesená",J150,0)</f>
        <v>0</v>
      </c>
      <c r="BH150" s="154">
        <f>IF(N150="sníž. přenesená",J150,0)</f>
        <v>0</v>
      </c>
      <c r="BI150" s="154">
        <f>IF(N150="nulová",J150,0)</f>
        <v>0</v>
      </c>
      <c r="BJ150" s="18" t="s">
        <v>79</v>
      </c>
      <c r="BK150" s="154">
        <f>ROUND(I150*H150,2)</f>
        <v>0</v>
      </c>
      <c r="BL150" s="18" t="s">
        <v>149</v>
      </c>
      <c r="BM150" s="153" t="s">
        <v>411</v>
      </c>
    </row>
    <row r="151" spans="1:65" s="15" customFormat="1">
      <c r="B151" s="170"/>
      <c r="D151" s="156" t="s">
        <v>141</v>
      </c>
      <c r="E151" s="171" t="s">
        <v>1</v>
      </c>
      <c r="F151" s="172" t="s">
        <v>412</v>
      </c>
      <c r="H151" s="171" t="s">
        <v>1</v>
      </c>
      <c r="L151" s="170"/>
      <c r="M151" s="173"/>
      <c r="N151" s="174"/>
      <c r="O151" s="174"/>
      <c r="P151" s="174"/>
      <c r="Q151" s="174"/>
      <c r="R151" s="174"/>
      <c r="S151" s="174"/>
      <c r="T151" s="175"/>
      <c r="AT151" s="171" t="s">
        <v>141</v>
      </c>
      <c r="AU151" s="171" t="s">
        <v>81</v>
      </c>
      <c r="AV151" s="15" t="s">
        <v>79</v>
      </c>
      <c r="AW151" s="15" t="s">
        <v>28</v>
      </c>
      <c r="AX151" s="15" t="s">
        <v>72</v>
      </c>
      <c r="AY151" s="171" t="s">
        <v>137</v>
      </c>
    </row>
    <row r="152" spans="1:65" s="13" customFormat="1">
      <c r="B152" s="155"/>
      <c r="D152" s="156" t="s">
        <v>141</v>
      </c>
      <c r="E152" s="157" t="s">
        <v>1</v>
      </c>
      <c r="F152" s="158" t="s">
        <v>413</v>
      </c>
      <c r="H152" s="159">
        <v>108.85</v>
      </c>
      <c r="L152" s="155"/>
      <c r="M152" s="160"/>
      <c r="N152" s="161"/>
      <c r="O152" s="161"/>
      <c r="P152" s="161"/>
      <c r="Q152" s="161"/>
      <c r="R152" s="161"/>
      <c r="S152" s="161"/>
      <c r="T152" s="162"/>
      <c r="AT152" s="157" t="s">
        <v>141</v>
      </c>
      <c r="AU152" s="157" t="s">
        <v>81</v>
      </c>
      <c r="AV152" s="13" t="s">
        <v>81</v>
      </c>
      <c r="AW152" s="13" t="s">
        <v>28</v>
      </c>
      <c r="AX152" s="13" t="s">
        <v>72</v>
      </c>
      <c r="AY152" s="157" t="s">
        <v>137</v>
      </c>
    </row>
    <row r="153" spans="1:65" s="14" customFormat="1">
      <c r="B153" s="163"/>
      <c r="D153" s="156" t="s">
        <v>141</v>
      </c>
      <c r="E153" s="164" t="s">
        <v>1</v>
      </c>
      <c r="F153" s="165" t="s">
        <v>142</v>
      </c>
      <c r="H153" s="166">
        <v>108.85</v>
      </c>
      <c r="L153" s="163"/>
      <c r="M153" s="167"/>
      <c r="N153" s="168"/>
      <c r="O153" s="168"/>
      <c r="P153" s="168"/>
      <c r="Q153" s="168"/>
      <c r="R153" s="168"/>
      <c r="S153" s="168"/>
      <c r="T153" s="169"/>
      <c r="AT153" s="164" t="s">
        <v>141</v>
      </c>
      <c r="AU153" s="164" t="s">
        <v>81</v>
      </c>
      <c r="AV153" s="14" t="s">
        <v>140</v>
      </c>
      <c r="AW153" s="14" t="s">
        <v>28</v>
      </c>
      <c r="AX153" s="14" t="s">
        <v>79</v>
      </c>
      <c r="AY153" s="164" t="s">
        <v>137</v>
      </c>
    </row>
    <row r="154" spans="1:65" s="2" customFormat="1" ht="21.75" customHeight="1">
      <c r="A154" s="30"/>
      <c r="B154" s="142"/>
      <c r="C154" s="281" t="s">
        <v>188</v>
      </c>
      <c r="D154" s="281" t="s">
        <v>138</v>
      </c>
      <c r="E154" s="282" t="s">
        <v>254</v>
      </c>
      <c r="F154" s="283" t="s">
        <v>255</v>
      </c>
      <c r="G154" s="284" t="s">
        <v>147</v>
      </c>
      <c r="H154" s="285">
        <v>1.149</v>
      </c>
      <c r="I154" s="286">
        <v>0</v>
      </c>
      <c r="J154" s="286">
        <f>ROUND(I154*H154,2)</f>
        <v>0</v>
      </c>
      <c r="K154" s="283" t="s">
        <v>144</v>
      </c>
      <c r="L154" s="31"/>
      <c r="M154" s="149" t="s">
        <v>1</v>
      </c>
      <c r="N154" s="150" t="s">
        <v>37</v>
      </c>
      <c r="O154" s="151">
        <v>1.831</v>
      </c>
      <c r="P154" s="151">
        <f>O154*H154</f>
        <v>2.1038190000000001</v>
      </c>
      <c r="Q154" s="151">
        <v>0</v>
      </c>
      <c r="R154" s="151">
        <f>Q154*H154</f>
        <v>0</v>
      </c>
      <c r="S154" s="151">
        <v>0</v>
      </c>
      <c r="T154" s="152">
        <f>S154*H154</f>
        <v>0</v>
      </c>
      <c r="U154" s="30"/>
      <c r="V154" s="30"/>
      <c r="W154" s="30"/>
      <c r="X154" s="30"/>
      <c r="Y154" s="30"/>
      <c r="Z154" s="30"/>
      <c r="AA154" s="30"/>
      <c r="AB154" s="30"/>
      <c r="AC154" s="30"/>
      <c r="AD154" s="30"/>
      <c r="AE154" s="30"/>
      <c r="AR154" s="153" t="s">
        <v>149</v>
      </c>
      <c r="AT154" s="153" t="s">
        <v>138</v>
      </c>
      <c r="AU154" s="153" t="s">
        <v>81</v>
      </c>
      <c r="AY154" s="18" t="s">
        <v>137</v>
      </c>
      <c r="BE154" s="154">
        <f>IF(N154="základní",J154,0)</f>
        <v>0</v>
      </c>
      <c r="BF154" s="154">
        <f>IF(N154="snížená",J154,0)</f>
        <v>0</v>
      </c>
      <c r="BG154" s="154">
        <f>IF(N154="zákl. přenesená",J154,0)</f>
        <v>0</v>
      </c>
      <c r="BH154" s="154">
        <f>IF(N154="sníž. přenesená",J154,0)</f>
        <v>0</v>
      </c>
      <c r="BI154" s="154">
        <f>IF(N154="nulová",J154,0)</f>
        <v>0</v>
      </c>
      <c r="BJ154" s="18" t="s">
        <v>79</v>
      </c>
      <c r="BK154" s="154">
        <f>ROUND(I154*H154,2)</f>
        <v>0</v>
      </c>
      <c r="BL154" s="18" t="s">
        <v>149</v>
      </c>
      <c r="BM154" s="153" t="s">
        <v>414</v>
      </c>
    </row>
    <row r="155" spans="1:65" s="12" customFormat="1" ht="22.9" customHeight="1">
      <c r="B155" s="130"/>
      <c r="D155" s="131" t="s">
        <v>71</v>
      </c>
      <c r="E155" s="140" t="s">
        <v>262</v>
      </c>
      <c r="F155" s="140" t="s">
        <v>263</v>
      </c>
      <c r="J155" s="141">
        <f>BK155</f>
        <v>0</v>
      </c>
      <c r="L155" s="130"/>
      <c r="M155" s="134"/>
      <c r="N155" s="135"/>
      <c r="O155" s="135"/>
      <c r="P155" s="136">
        <f>SUM(P156:P162)</f>
        <v>148.41062399999998</v>
      </c>
      <c r="Q155" s="135"/>
      <c r="R155" s="136">
        <f>SUM(R156:R162)</f>
        <v>1.4540728199999999</v>
      </c>
      <c r="S155" s="135"/>
      <c r="T155" s="137">
        <f>SUM(T156:T162)</f>
        <v>0</v>
      </c>
      <c r="AR155" s="131" t="s">
        <v>81</v>
      </c>
      <c r="AT155" s="138" t="s">
        <v>71</v>
      </c>
      <c r="AU155" s="138" t="s">
        <v>79</v>
      </c>
      <c r="AY155" s="131" t="s">
        <v>137</v>
      </c>
      <c r="BK155" s="139">
        <f>SUM(BK156:BK162)</f>
        <v>0</v>
      </c>
    </row>
    <row r="156" spans="1:65" s="2" customFormat="1" ht="16.5" customHeight="1">
      <c r="A156" s="30"/>
      <c r="B156" s="142"/>
      <c r="C156" s="281" t="s">
        <v>200</v>
      </c>
      <c r="D156" s="281" t="s">
        <v>138</v>
      </c>
      <c r="E156" s="282" t="s">
        <v>415</v>
      </c>
      <c r="F156" s="283" t="s">
        <v>416</v>
      </c>
      <c r="G156" s="284" t="s">
        <v>139</v>
      </c>
      <c r="H156" s="285">
        <v>108.85</v>
      </c>
      <c r="I156" s="286">
        <v>0</v>
      </c>
      <c r="J156" s="286">
        <f>ROUND(I156*H156,2)</f>
        <v>0</v>
      </c>
      <c r="K156" s="283" t="s">
        <v>144</v>
      </c>
      <c r="L156" s="31"/>
      <c r="M156" s="149" t="s">
        <v>1</v>
      </c>
      <c r="N156" s="150" t="s">
        <v>37</v>
      </c>
      <c r="O156" s="151">
        <v>6.6000000000000003E-2</v>
      </c>
      <c r="P156" s="151">
        <f>O156*H156</f>
        <v>7.1840999999999999</v>
      </c>
      <c r="Q156" s="151">
        <v>0</v>
      </c>
      <c r="R156" s="151">
        <f>Q156*H156</f>
        <v>0</v>
      </c>
      <c r="S156" s="151">
        <v>0</v>
      </c>
      <c r="T156" s="152">
        <f>S156*H156</f>
        <v>0</v>
      </c>
      <c r="U156" s="30"/>
      <c r="V156" s="30"/>
      <c r="W156" s="30"/>
      <c r="X156" s="30"/>
      <c r="Y156" s="30"/>
      <c r="Z156" s="30"/>
      <c r="AA156" s="30"/>
      <c r="AB156" s="30"/>
      <c r="AC156" s="30"/>
      <c r="AD156" s="30"/>
      <c r="AE156" s="30"/>
      <c r="AR156" s="153" t="s">
        <v>149</v>
      </c>
      <c r="AT156" s="153" t="s">
        <v>138</v>
      </c>
      <c r="AU156" s="153" t="s">
        <v>81</v>
      </c>
      <c r="AY156" s="18" t="s">
        <v>137</v>
      </c>
      <c r="BE156" s="154">
        <f>IF(N156="základní",J156,0)</f>
        <v>0</v>
      </c>
      <c r="BF156" s="154">
        <f>IF(N156="snížená",J156,0)</f>
        <v>0</v>
      </c>
      <c r="BG156" s="154">
        <f>IF(N156="zákl. přenesená",J156,0)</f>
        <v>0</v>
      </c>
      <c r="BH156" s="154">
        <f>IF(N156="sníž. přenesená",J156,0)</f>
        <v>0</v>
      </c>
      <c r="BI156" s="154">
        <f>IF(N156="nulová",J156,0)</f>
        <v>0</v>
      </c>
      <c r="BJ156" s="18" t="s">
        <v>79</v>
      </c>
      <c r="BK156" s="154">
        <f>ROUND(I156*H156,2)</f>
        <v>0</v>
      </c>
      <c r="BL156" s="18" t="s">
        <v>149</v>
      </c>
      <c r="BM156" s="153" t="s">
        <v>417</v>
      </c>
    </row>
    <row r="157" spans="1:65" s="13" customFormat="1">
      <c r="B157" s="155"/>
      <c r="D157" s="156" t="s">
        <v>141</v>
      </c>
      <c r="E157" s="157" t="s">
        <v>1</v>
      </c>
      <c r="F157" s="158" t="s">
        <v>418</v>
      </c>
      <c r="H157" s="159">
        <v>108.85</v>
      </c>
      <c r="L157" s="155"/>
      <c r="M157" s="160"/>
      <c r="N157" s="161"/>
      <c r="O157" s="161"/>
      <c r="P157" s="161"/>
      <c r="Q157" s="161"/>
      <c r="R157" s="161"/>
      <c r="S157" s="161"/>
      <c r="T157" s="162"/>
      <c r="AT157" s="157" t="s">
        <v>141</v>
      </c>
      <c r="AU157" s="157" t="s">
        <v>81</v>
      </c>
      <c r="AV157" s="13" t="s">
        <v>81</v>
      </c>
      <c r="AW157" s="13" t="s">
        <v>28</v>
      </c>
      <c r="AX157" s="13" t="s">
        <v>79</v>
      </c>
      <c r="AY157" s="157" t="s">
        <v>137</v>
      </c>
    </row>
    <row r="158" spans="1:65" s="2" customFormat="1" ht="16.5" customHeight="1">
      <c r="A158" s="30"/>
      <c r="B158" s="142"/>
      <c r="C158" s="287" t="s">
        <v>205</v>
      </c>
      <c r="D158" s="287" t="s">
        <v>181</v>
      </c>
      <c r="E158" s="288" t="s">
        <v>419</v>
      </c>
      <c r="F158" s="289" t="s">
        <v>420</v>
      </c>
      <c r="G158" s="290" t="s">
        <v>139</v>
      </c>
      <c r="H158" s="291">
        <v>125.178</v>
      </c>
      <c r="I158" s="292">
        <v>0</v>
      </c>
      <c r="J158" s="292">
        <f>ROUND(I158*H158,2)</f>
        <v>0</v>
      </c>
      <c r="K158" s="289" t="s">
        <v>144</v>
      </c>
      <c r="L158" s="189"/>
      <c r="M158" s="190" t="s">
        <v>1</v>
      </c>
      <c r="N158" s="191" t="s">
        <v>37</v>
      </c>
      <c r="O158" s="151">
        <v>0</v>
      </c>
      <c r="P158" s="151">
        <f>O158*H158</f>
        <v>0</v>
      </c>
      <c r="Q158" s="151">
        <v>1.9000000000000001E-4</v>
      </c>
      <c r="R158" s="151">
        <f>Q158*H158</f>
        <v>2.3783820000000001E-2</v>
      </c>
      <c r="S158" s="151">
        <v>0</v>
      </c>
      <c r="T158" s="152">
        <f>S158*H158</f>
        <v>0</v>
      </c>
      <c r="U158" s="30"/>
      <c r="V158" s="30"/>
      <c r="W158" s="30"/>
      <c r="X158" s="30"/>
      <c r="Y158" s="30"/>
      <c r="Z158" s="30"/>
      <c r="AA158" s="30"/>
      <c r="AB158" s="30"/>
      <c r="AC158" s="30"/>
      <c r="AD158" s="30"/>
      <c r="AE158" s="30"/>
      <c r="AR158" s="153" t="s">
        <v>153</v>
      </c>
      <c r="AT158" s="153" t="s">
        <v>181</v>
      </c>
      <c r="AU158" s="153" t="s">
        <v>81</v>
      </c>
      <c r="AY158" s="18" t="s">
        <v>137</v>
      </c>
      <c r="BE158" s="154">
        <f>IF(N158="základní",J158,0)</f>
        <v>0</v>
      </c>
      <c r="BF158" s="154">
        <f>IF(N158="snížená",J158,0)</f>
        <v>0</v>
      </c>
      <c r="BG158" s="154">
        <f>IF(N158="zákl. přenesená",J158,0)</f>
        <v>0</v>
      </c>
      <c r="BH158" s="154">
        <f>IF(N158="sníž. přenesená",J158,0)</f>
        <v>0</v>
      </c>
      <c r="BI158" s="154">
        <f>IF(N158="nulová",J158,0)</f>
        <v>0</v>
      </c>
      <c r="BJ158" s="18" t="s">
        <v>79</v>
      </c>
      <c r="BK158" s="154">
        <f>ROUND(I158*H158,2)</f>
        <v>0</v>
      </c>
      <c r="BL158" s="18" t="s">
        <v>149</v>
      </c>
      <c r="BM158" s="153" t="s">
        <v>421</v>
      </c>
    </row>
    <row r="159" spans="1:65" s="13" customFormat="1">
      <c r="B159" s="155"/>
      <c r="D159" s="156" t="s">
        <v>141</v>
      </c>
      <c r="E159" s="157" t="s">
        <v>1</v>
      </c>
      <c r="F159" s="158" t="s">
        <v>422</v>
      </c>
      <c r="H159" s="159">
        <v>125.178</v>
      </c>
      <c r="L159" s="155"/>
      <c r="M159" s="160"/>
      <c r="N159" s="161"/>
      <c r="O159" s="161"/>
      <c r="P159" s="161"/>
      <c r="Q159" s="161"/>
      <c r="R159" s="161"/>
      <c r="S159" s="161"/>
      <c r="T159" s="162"/>
      <c r="AT159" s="157" t="s">
        <v>141</v>
      </c>
      <c r="AU159" s="157" t="s">
        <v>81</v>
      </c>
      <c r="AV159" s="13" t="s">
        <v>81</v>
      </c>
      <c r="AW159" s="13" t="s">
        <v>28</v>
      </c>
      <c r="AX159" s="13" t="s">
        <v>79</v>
      </c>
      <c r="AY159" s="157" t="s">
        <v>137</v>
      </c>
    </row>
    <row r="160" spans="1:65" s="2" customFormat="1" ht="21.75" customHeight="1">
      <c r="A160" s="30"/>
      <c r="B160" s="142"/>
      <c r="C160" s="281" t="s">
        <v>212</v>
      </c>
      <c r="D160" s="281" t="s">
        <v>138</v>
      </c>
      <c r="E160" s="282" t="s">
        <v>423</v>
      </c>
      <c r="F160" s="283" t="s">
        <v>424</v>
      </c>
      <c r="G160" s="284" t="s">
        <v>139</v>
      </c>
      <c r="H160" s="285">
        <v>108.85</v>
      </c>
      <c r="I160" s="286">
        <v>0</v>
      </c>
      <c r="J160" s="286">
        <f>ROUND(I160*H160,2)</f>
        <v>0</v>
      </c>
      <c r="K160" s="283" t="s">
        <v>144</v>
      </c>
      <c r="L160" s="31"/>
      <c r="M160" s="149" t="s">
        <v>1</v>
      </c>
      <c r="N160" s="150" t="s">
        <v>37</v>
      </c>
      <c r="O160" s="151">
        <v>1.282</v>
      </c>
      <c r="P160" s="151">
        <f>O160*H160</f>
        <v>139.54569999999998</v>
      </c>
      <c r="Q160" s="151">
        <v>1.3140000000000001E-2</v>
      </c>
      <c r="R160" s="151">
        <f>Q160*H160</f>
        <v>1.4302889999999999</v>
      </c>
      <c r="S160" s="151">
        <v>0</v>
      </c>
      <c r="T160" s="152">
        <f>S160*H160</f>
        <v>0</v>
      </c>
      <c r="U160" s="30"/>
      <c r="V160" s="30"/>
      <c r="W160" s="30"/>
      <c r="X160" s="30"/>
      <c r="Y160" s="30"/>
      <c r="Z160" s="30"/>
      <c r="AA160" s="30"/>
      <c r="AB160" s="30"/>
      <c r="AC160" s="30"/>
      <c r="AD160" s="30"/>
      <c r="AE160" s="30"/>
      <c r="AR160" s="153" t="s">
        <v>149</v>
      </c>
      <c r="AT160" s="153" t="s">
        <v>138</v>
      </c>
      <c r="AU160" s="153" t="s">
        <v>81</v>
      </c>
      <c r="AY160" s="18" t="s">
        <v>137</v>
      </c>
      <c r="BE160" s="154">
        <f>IF(N160="základní",J160,0)</f>
        <v>0</v>
      </c>
      <c r="BF160" s="154">
        <f>IF(N160="snížená",J160,0)</f>
        <v>0</v>
      </c>
      <c r="BG160" s="154">
        <f>IF(N160="zákl. přenesená",J160,0)</f>
        <v>0</v>
      </c>
      <c r="BH160" s="154">
        <f>IF(N160="sníž. přenesená",J160,0)</f>
        <v>0</v>
      </c>
      <c r="BI160" s="154">
        <f>IF(N160="nulová",J160,0)</f>
        <v>0</v>
      </c>
      <c r="BJ160" s="18" t="s">
        <v>79</v>
      </c>
      <c r="BK160" s="154">
        <f>ROUND(I160*H160,2)</f>
        <v>0</v>
      </c>
      <c r="BL160" s="18" t="s">
        <v>149</v>
      </c>
      <c r="BM160" s="153" t="s">
        <v>425</v>
      </c>
    </row>
    <row r="161" spans="1:65" s="13" customFormat="1">
      <c r="B161" s="155"/>
      <c r="D161" s="156" t="s">
        <v>141</v>
      </c>
      <c r="E161" s="157" t="s">
        <v>1</v>
      </c>
      <c r="F161" s="158" t="s">
        <v>418</v>
      </c>
      <c r="H161" s="159">
        <v>108.85</v>
      </c>
      <c r="L161" s="155"/>
      <c r="M161" s="160"/>
      <c r="N161" s="161"/>
      <c r="O161" s="161"/>
      <c r="P161" s="161"/>
      <c r="Q161" s="161"/>
      <c r="R161" s="161"/>
      <c r="S161" s="161"/>
      <c r="T161" s="162"/>
      <c r="AT161" s="157" t="s">
        <v>141</v>
      </c>
      <c r="AU161" s="157" t="s">
        <v>81</v>
      </c>
      <c r="AV161" s="13" t="s">
        <v>81</v>
      </c>
      <c r="AW161" s="13" t="s">
        <v>28</v>
      </c>
      <c r="AX161" s="13" t="s">
        <v>79</v>
      </c>
      <c r="AY161" s="157" t="s">
        <v>137</v>
      </c>
    </row>
    <row r="162" spans="1:65" s="2" customFormat="1" ht="21.75" customHeight="1">
      <c r="A162" s="30"/>
      <c r="B162" s="142"/>
      <c r="C162" s="281" t="s">
        <v>215</v>
      </c>
      <c r="D162" s="281" t="s">
        <v>138</v>
      </c>
      <c r="E162" s="282" t="s">
        <v>288</v>
      </c>
      <c r="F162" s="283" t="s">
        <v>289</v>
      </c>
      <c r="G162" s="284" t="s">
        <v>147</v>
      </c>
      <c r="H162" s="285">
        <v>1.454</v>
      </c>
      <c r="I162" s="286">
        <v>0</v>
      </c>
      <c r="J162" s="286">
        <f>ROUND(I162*H162,2)</f>
        <v>0</v>
      </c>
      <c r="K162" s="283" t="s">
        <v>144</v>
      </c>
      <c r="L162" s="31"/>
      <c r="M162" s="149" t="s">
        <v>1</v>
      </c>
      <c r="N162" s="150" t="s">
        <v>37</v>
      </c>
      <c r="O162" s="151">
        <v>1.1559999999999999</v>
      </c>
      <c r="P162" s="151">
        <f>O162*H162</f>
        <v>1.6808239999999999</v>
      </c>
      <c r="Q162" s="151">
        <v>0</v>
      </c>
      <c r="R162" s="151">
        <f>Q162*H162</f>
        <v>0</v>
      </c>
      <c r="S162" s="151">
        <v>0</v>
      </c>
      <c r="T162" s="152">
        <f>S162*H162</f>
        <v>0</v>
      </c>
      <c r="U162" s="30"/>
      <c r="V162" s="30"/>
      <c r="W162" s="30"/>
      <c r="X162" s="30"/>
      <c r="Y162" s="30"/>
      <c r="Z162" s="30"/>
      <c r="AA162" s="30"/>
      <c r="AB162" s="30"/>
      <c r="AC162" s="30"/>
      <c r="AD162" s="30"/>
      <c r="AE162" s="30"/>
      <c r="AR162" s="153" t="s">
        <v>149</v>
      </c>
      <c r="AT162" s="153" t="s">
        <v>138</v>
      </c>
      <c r="AU162" s="153" t="s">
        <v>81</v>
      </c>
      <c r="AY162" s="18" t="s">
        <v>137</v>
      </c>
      <c r="BE162" s="154">
        <f>IF(N162="základní",J162,0)</f>
        <v>0</v>
      </c>
      <c r="BF162" s="154">
        <f>IF(N162="snížená",J162,0)</f>
        <v>0</v>
      </c>
      <c r="BG162" s="154">
        <f>IF(N162="zákl. přenesená",J162,0)</f>
        <v>0</v>
      </c>
      <c r="BH162" s="154">
        <f>IF(N162="sníž. přenesená",J162,0)</f>
        <v>0</v>
      </c>
      <c r="BI162" s="154">
        <f>IF(N162="nulová",J162,0)</f>
        <v>0</v>
      </c>
      <c r="BJ162" s="18" t="s">
        <v>79</v>
      </c>
      <c r="BK162" s="154">
        <f>ROUND(I162*H162,2)</f>
        <v>0</v>
      </c>
      <c r="BL162" s="18" t="s">
        <v>149</v>
      </c>
      <c r="BM162" s="153" t="s">
        <v>426</v>
      </c>
    </row>
    <row r="163" spans="1:65" s="12" customFormat="1" ht="22.9" customHeight="1">
      <c r="B163" s="130"/>
      <c r="D163" s="131" t="s">
        <v>71</v>
      </c>
      <c r="E163" s="140" t="s">
        <v>293</v>
      </c>
      <c r="F163" s="140" t="s">
        <v>294</v>
      </c>
      <c r="J163" s="141">
        <f>BK163</f>
        <v>0</v>
      </c>
      <c r="L163" s="130"/>
      <c r="M163" s="134"/>
      <c r="N163" s="135"/>
      <c r="O163" s="135"/>
      <c r="P163" s="136">
        <f>SUM(P164:P166)</f>
        <v>0.69899999999999995</v>
      </c>
      <c r="Q163" s="135"/>
      <c r="R163" s="136">
        <f>SUM(R164:R166)</f>
        <v>1.4999999999999999E-4</v>
      </c>
      <c r="S163" s="135"/>
      <c r="T163" s="137">
        <f>SUM(T164:T166)</f>
        <v>0</v>
      </c>
      <c r="AR163" s="131" t="s">
        <v>81</v>
      </c>
      <c r="AT163" s="138" t="s">
        <v>71</v>
      </c>
      <c r="AU163" s="138" t="s">
        <v>79</v>
      </c>
      <c r="AY163" s="131" t="s">
        <v>137</v>
      </c>
      <c r="BK163" s="139">
        <f>SUM(BK164:BK166)</f>
        <v>0</v>
      </c>
    </row>
    <row r="164" spans="1:65" s="2" customFormat="1">
      <c r="A164" s="30"/>
      <c r="B164" s="31"/>
      <c r="C164" s="30"/>
      <c r="D164" s="156"/>
      <c r="E164" s="30"/>
      <c r="F164" s="176"/>
      <c r="G164" s="30"/>
      <c r="H164" s="30"/>
      <c r="I164" s="30"/>
      <c r="J164" s="30"/>
      <c r="K164" s="30"/>
      <c r="L164" s="31"/>
      <c r="M164" s="177"/>
      <c r="N164" s="178"/>
      <c r="O164" s="56"/>
      <c r="P164" s="56"/>
      <c r="Q164" s="56"/>
      <c r="R164" s="56"/>
      <c r="S164" s="56"/>
      <c r="T164" s="57"/>
      <c r="U164" s="30"/>
      <c r="V164" s="30"/>
      <c r="W164" s="30"/>
      <c r="X164" s="30"/>
      <c r="Y164" s="30"/>
      <c r="Z164" s="30"/>
      <c r="AA164" s="30"/>
      <c r="AB164" s="30"/>
      <c r="AC164" s="30"/>
      <c r="AD164" s="30"/>
      <c r="AE164" s="30"/>
      <c r="AT164" s="18" t="s">
        <v>152</v>
      </c>
      <c r="AU164" s="18" t="s">
        <v>81</v>
      </c>
    </row>
    <row r="165" spans="1:65" s="2" customFormat="1" ht="33" customHeight="1">
      <c r="A165" s="30"/>
      <c r="B165" s="142"/>
      <c r="C165" s="281" t="s">
        <v>243</v>
      </c>
      <c r="D165" s="281" t="s">
        <v>138</v>
      </c>
      <c r="E165" s="282" t="s">
        <v>427</v>
      </c>
      <c r="F165" s="283" t="s">
        <v>428</v>
      </c>
      <c r="G165" s="284" t="s">
        <v>139</v>
      </c>
      <c r="H165" s="285">
        <v>1</v>
      </c>
      <c r="I165" s="286">
        <v>0</v>
      </c>
      <c r="J165" s="286">
        <f>ROUND(I165*H165,2)</f>
        <v>0</v>
      </c>
      <c r="K165" s="283" t="s">
        <v>1</v>
      </c>
      <c r="L165" s="31"/>
      <c r="M165" s="149" t="s">
        <v>1</v>
      </c>
      <c r="N165" s="150" t="s">
        <v>37</v>
      </c>
      <c r="O165" s="151">
        <v>0.69899999999999995</v>
      </c>
      <c r="P165" s="151">
        <f>O165*H165</f>
        <v>0.69899999999999995</v>
      </c>
      <c r="Q165" s="151">
        <v>1.4999999999999999E-4</v>
      </c>
      <c r="R165" s="151">
        <f>Q165*H165</f>
        <v>1.4999999999999999E-4</v>
      </c>
      <c r="S165" s="151">
        <v>0</v>
      </c>
      <c r="T165" s="152">
        <f>S165*H165</f>
        <v>0</v>
      </c>
      <c r="U165" s="30"/>
      <c r="V165" s="30"/>
      <c r="W165" s="30"/>
      <c r="X165" s="30"/>
      <c r="Y165" s="30"/>
      <c r="Z165" s="30"/>
      <c r="AA165" s="30"/>
      <c r="AB165" s="30"/>
      <c r="AC165" s="30"/>
      <c r="AD165" s="30"/>
      <c r="AE165" s="30"/>
      <c r="AR165" s="153" t="s">
        <v>149</v>
      </c>
      <c r="AT165" s="153" t="s">
        <v>138</v>
      </c>
      <c r="AU165" s="153" t="s">
        <v>81</v>
      </c>
      <c r="AY165" s="18" t="s">
        <v>137</v>
      </c>
      <c r="BE165" s="154">
        <f>IF(N165="základní",J165,0)</f>
        <v>0</v>
      </c>
      <c r="BF165" s="154">
        <f>IF(N165="snížená",J165,0)</f>
        <v>0</v>
      </c>
      <c r="BG165" s="154">
        <f>IF(N165="zákl. přenesená",J165,0)</f>
        <v>0</v>
      </c>
      <c r="BH165" s="154">
        <f>IF(N165="sníž. přenesená",J165,0)</f>
        <v>0</v>
      </c>
      <c r="BI165" s="154">
        <f>IF(N165="nulová",J165,0)</f>
        <v>0</v>
      </c>
      <c r="BJ165" s="18" t="s">
        <v>79</v>
      </c>
      <c r="BK165" s="154">
        <f>ROUND(I165*H165,2)</f>
        <v>0</v>
      </c>
      <c r="BL165" s="18" t="s">
        <v>149</v>
      </c>
      <c r="BM165" s="153" t="s">
        <v>429</v>
      </c>
    </row>
    <row r="166" spans="1:65" s="13" customFormat="1">
      <c r="B166" s="155"/>
      <c r="D166" s="156" t="s">
        <v>141</v>
      </c>
      <c r="E166" s="157" t="s">
        <v>1</v>
      </c>
      <c r="F166" s="158" t="s">
        <v>430</v>
      </c>
      <c r="H166" s="159">
        <v>1</v>
      </c>
      <c r="L166" s="155"/>
      <c r="M166" s="160"/>
      <c r="N166" s="161"/>
      <c r="O166" s="161"/>
      <c r="P166" s="161"/>
      <c r="Q166" s="161"/>
      <c r="R166" s="161"/>
      <c r="S166" s="161"/>
      <c r="T166" s="162"/>
      <c r="AT166" s="157" t="s">
        <v>141</v>
      </c>
      <c r="AU166" s="157" t="s">
        <v>81</v>
      </c>
      <c r="AV166" s="13" t="s">
        <v>81</v>
      </c>
      <c r="AW166" s="13" t="s">
        <v>28</v>
      </c>
      <c r="AX166" s="13" t="s">
        <v>79</v>
      </c>
      <c r="AY166" s="157" t="s">
        <v>137</v>
      </c>
    </row>
    <row r="167" spans="1:65" s="12" customFormat="1" ht="22.9" customHeight="1">
      <c r="B167" s="130"/>
      <c r="D167" s="131" t="s">
        <v>71</v>
      </c>
      <c r="E167" s="140" t="s">
        <v>310</v>
      </c>
      <c r="F167" s="140" t="s">
        <v>311</v>
      </c>
      <c r="J167" s="141">
        <f>BK167</f>
        <v>0</v>
      </c>
      <c r="L167" s="130"/>
      <c r="M167" s="134"/>
      <c r="N167" s="135"/>
      <c r="O167" s="135"/>
      <c r="P167" s="136">
        <f>SUM(P168:P180)</f>
        <v>99.04464999999999</v>
      </c>
      <c r="Q167" s="135"/>
      <c r="R167" s="136">
        <f>SUM(R168:R180)</f>
        <v>0</v>
      </c>
      <c r="S167" s="135"/>
      <c r="T167" s="137">
        <f>SUM(T168:T180)</f>
        <v>0</v>
      </c>
      <c r="AR167" s="131" t="s">
        <v>81</v>
      </c>
      <c r="AT167" s="138" t="s">
        <v>71</v>
      </c>
      <c r="AU167" s="138" t="s">
        <v>79</v>
      </c>
      <c r="AY167" s="131" t="s">
        <v>137</v>
      </c>
      <c r="BK167" s="139">
        <f>SUM(BK168:BK180)</f>
        <v>0</v>
      </c>
    </row>
    <row r="168" spans="1:65" s="2" customFormat="1" ht="33" customHeight="1">
      <c r="A168" s="30"/>
      <c r="B168" s="142"/>
      <c r="C168" s="281" t="s">
        <v>244</v>
      </c>
      <c r="D168" s="281" t="s">
        <v>138</v>
      </c>
      <c r="E168" s="282" t="s">
        <v>313</v>
      </c>
      <c r="F168" s="283" t="s">
        <v>314</v>
      </c>
      <c r="G168" s="284" t="s">
        <v>139</v>
      </c>
      <c r="H168" s="285">
        <v>24.9</v>
      </c>
      <c r="I168" s="286">
        <v>0</v>
      </c>
      <c r="J168" s="286">
        <f>ROUND(I168*H168,2)</f>
        <v>0</v>
      </c>
      <c r="K168" s="283" t="s">
        <v>1</v>
      </c>
      <c r="L168" s="31"/>
      <c r="M168" s="149" t="s">
        <v>1</v>
      </c>
      <c r="N168" s="150" t="s">
        <v>37</v>
      </c>
      <c r="O168" s="151">
        <v>0.59899999999999998</v>
      </c>
      <c r="P168" s="151">
        <f>O168*H168</f>
        <v>14.915099999999999</v>
      </c>
      <c r="Q168" s="151">
        <v>0</v>
      </c>
      <c r="R168" s="151">
        <f>Q168*H168</f>
        <v>0</v>
      </c>
      <c r="S168" s="151">
        <v>0</v>
      </c>
      <c r="T168" s="152">
        <f>S168*H168</f>
        <v>0</v>
      </c>
      <c r="U168" s="30"/>
      <c r="V168" s="30"/>
      <c r="W168" s="30"/>
      <c r="X168" s="30"/>
      <c r="Y168" s="30"/>
      <c r="Z168" s="30"/>
      <c r="AA168" s="30"/>
      <c r="AB168" s="30"/>
      <c r="AC168" s="30"/>
      <c r="AD168" s="30"/>
      <c r="AE168" s="30"/>
      <c r="AR168" s="153" t="s">
        <v>149</v>
      </c>
      <c r="AT168" s="153" t="s">
        <v>138</v>
      </c>
      <c r="AU168" s="153" t="s">
        <v>81</v>
      </c>
      <c r="AY168" s="18" t="s">
        <v>137</v>
      </c>
      <c r="BE168" s="154">
        <f>IF(N168="základní",J168,0)</f>
        <v>0</v>
      </c>
      <c r="BF168" s="154">
        <f>IF(N168="snížená",J168,0)</f>
        <v>0</v>
      </c>
      <c r="BG168" s="154">
        <f>IF(N168="zákl. přenesená",J168,0)</f>
        <v>0</v>
      </c>
      <c r="BH168" s="154">
        <f>IF(N168="sníž. přenesená",J168,0)</f>
        <v>0</v>
      </c>
      <c r="BI168" s="154">
        <f>IF(N168="nulová",J168,0)</f>
        <v>0</v>
      </c>
      <c r="BJ168" s="18" t="s">
        <v>79</v>
      </c>
      <c r="BK168" s="154">
        <f>ROUND(I168*H168,2)</f>
        <v>0</v>
      </c>
      <c r="BL168" s="18" t="s">
        <v>149</v>
      </c>
      <c r="BM168" s="153" t="s">
        <v>431</v>
      </c>
    </row>
    <row r="169" spans="1:65" s="2" customFormat="1" ht="29.25">
      <c r="A169" s="30"/>
      <c r="B169" s="31"/>
      <c r="C169" s="30"/>
      <c r="D169" s="156" t="s">
        <v>152</v>
      </c>
      <c r="E169" s="30"/>
      <c r="F169" s="176" t="s">
        <v>316</v>
      </c>
      <c r="G169" s="30"/>
      <c r="H169" s="30"/>
      <c r="I169" s="30"/>
      <c r="J169" s="30"/>
      <c r="K169" s="30"/>
      <c r="L169" s="31"/>
      <c r="M169" s="177"/>
      <c r="N169" s="178"/>
      <c r="O169" s="56"/>
      <c r="P169" s="56"/>
      <c r="Q169" s="56"/>
      <c r="R169" s="56"/>
      <c r="S169" s="56"/>
      <c r="T169" s="57"/>
      <c r="U169" s="30"/>
      <c r="V169" s="30"/>
      <c r="W169" s="30"/>
      <c r="X169" s="30"/>
      <c r="Y169" s="30"/>
      <c r="Z169" s="30"/>
      <c r="AA169" s="30"/>
      <c r="AB169" s="30"/>
      <c r="AC169" s="30"/>
      <c r="AD169" s="30"/>
      <c r="AE169" s="30"/>
      <c r="AT169" s="18" t="s">
        <v>152</v>
      </c>
      <c r="AU169" s="18" t="s">
        <v>81</v>
      </c>
    </row>
    <row r="170" spans="1:65" s="15" customFormat="1">
      <c r="B170" s="170"/>
      <c r="D170" s="156" t="s">
        <v>141</v>
      </c>
      <c r="E170" s="171" t="s">
        <v>1</v>
      </c>
      <c r="F170" s="172" t="s">
        <v>432</v>
      </c>
      <c r="H170" s="171" t="s">
        <v>1</v>
      </c>
      <c r="L170" s="170"/>
      <c r="M170" s="173"/>
      <c r="N170" s="174"/>
      <c r="O170" s="174"/>
      <c r="P170" s="174"/>
      <c r="Q170" s="174"/>
      <c r="R170" s="174"/>
      <c r="S170" s="174"/>
      <c r="T170" s="175"/>
      <c r="AT170" s="171" t="s">
        <v>141</v>
      </c>
      <c r="AU170" s="171" t="s">
        <v>81</v>
      </c>
      <c r="AV170" s="15" t="s">
        <v>79</v>
      </c>
      <c r="AW170" s="15" t="s">
        <v>28</v>
      </c>
      <c r="AX170" s="15" t="s">
        <v>72</v>
      </c>
      <c r="AY170" s="171" t="s">
        <v>137</v>
      </c>
    </row>
    <row r="171" spans="1:65" s="13" customFormat="1">
      <c r="B171" s="155"/>
      <c r="D171" s="156" t="s">
        <v>141</v>
      </c>
      <c r="E171" s="157" t="s">
        <v>1</v>
      </c>
      <c r="F171" s="158" t="s">
        <v>433</v>
      </c>
      <c r="H171" s="159">
        <v>24.9</v>
      </c>
      <c r="L171" s="155"/>
      <c r="M171" s="160"/>
      <c r="N171" s="161"/>
      <c r="O171" s="161"/>
      <c r="P171" s="161"/>
      <c r="Q171" s="161"/>
      <c r="R171" s="161"/>
      <c r="S171" s="161"/>
      <c r="T171" s="162"/>
      <c r="AT171" s="157" t="s">
        <v>141</v>
      </c>
      <c r="AU171" s="157" t="s">
        <v>81</v>
      </c>
      <c r="AV171" s="13" t="s">
        <v>81</v>
      </c>
      <c r="AW171" s="13" t="s">
        <v>28</v>
      </c>
      <c r="AX171" s="13" t="s">
        <v>72</v>
      </c>
      <c r="AY171" s="157" t="s">
        <v>137</v>
      </c>
    </row>
    <row r="172" spans="1:65" s="14" customFormat="1">
      <c r="B172" s="163"/>
      <c r="D172" s="156" t="s">
        <v>141</v>
      </c>
      <c r="E172" s="164" t="s">
        <v>1</v>
      </c>
      <c r="F172" s="165" t="s">
        <v>142</v>
      </c>
      <c r="H172" s="166">
        <v>24.9</v>
      </c>
      <c r="L172" s="163"/>
      <c r="M172" s="167"/>
      <c r="N172" s="168"/>
      <c r="O172" s="168"/>
      <c r="P172" s="168"/>
      <c r="Q172" s="168"/>
      <c r="R172" s="168"/>
      <c r="S172" s="168"/>
      <c r="T172" s="169"/>
      <c r="AT172" s="164" t="s">
        <v>141</v>
      </c>
      <c r="AU172" s="164" t="s">
        <v>81</v>
      </c>
      <c r="AV172" s="14" t="s">
        <v>140</v>
      </c>
      <c r="AW172" s="14" t="s">
        <v>28</v>
      </c>
      <c r="AX172" s="14" t="s">
        <v>79</v>
      </c>
      <c r="AY172" s="164" t="s">
        <v>137</v>
      </c>
    </row>
    <row r="173" spans="1:65" s="2" customFormat="1" ht="33" customHeight="1">
      <c r="A173" s="30"/>
      <c r="B173" s="142"/>
      <c r="C173" s="281" t="s">
        <v>245</v>
      </c>
      <c r="D173" s="281" t="s">
        <v>138</v>
      </c>
      <c r="E173" s="282" t="s">
        <v>320</v>
      </c>
      <c r="F173" s="283" t="s">
        <v>321</v>
      </c>
      <c r="G173" s="284" t="s">
        <v>139</v>
      </c>
      <c r="H173" s="285">
        <v>83.95</v>
      </c>
      <c r="I173" s="286">
        <v>0</v>
      </c>
      <c r="J173" s="286">
        <f>ROUND(I173*H173,2)</f>
        <v>0</v>
      </c>
      <c r="K173" s="283" t="s">
        <v>1</v>
      </c>
      <c r="L173" s="31"/>
      <c r="M173" s="149" t="s">
        <v>1</v>
      </c>
      <c r="N173" s="150" t="s">
        <v>37</v>
      </c>
      <c r="O173" s="151">
        <v>0.59899999999999998</v>
      </c>
      <c r="P173" s="151">
        <f>O173*H173</f>
        <v>50.286050000000003</v>
      </c>
      <c r="Q173" s="151">
        <v>0</v>
      </c>
      <c r="R173" s="151">
        <f>Q173*H173</f>
        <v>0</v>
      </c>
      <c r="S173" s="151">
        <v>0</v>
      </c>
      <c r="T173" s="152">
        <f>S173*H173</f>
        <v>0</v>
      </c>
      <c r="U173" s="30"/>
      <c r="V173" s="30"/>
      <c r="W173" s="30"/>
      <c r="X173" s="30"/>
      <c r="Y173" s="30"/>
      <c r="Z173" s="30"/>
      <c r="AA173" s="30"/>
      <c r="AB173" s="30"/>
      <c r="AC173" s="30"/>
      <c r="AD173" s="30"/>
      <c r="AE173" s="30"/>
      <c r="AR173" s="153" t="s">
        <v>149</v>
      </c>
      <c r="AT173" s="153" t="s">
        <v>138</v>
      </c>
      <c r="AU173" s="153" t="s">
        <v>81</v>
      </c>
      <c r="AY173" s="18" t="s">
        <v>137</v>
      </c>
      <c r="BE173" s="154">
        <f>IF(N173="základní",J173,0)</f>
        <v>0</v>
      </c>
      <c r="BF173" s="154">
        <f>IF(N173="snížená",J173,0)</f>
        <v>0</v>
      </c>
      <c r="BG173" s="154">
        <f>IF(N173="zákl. přenesená",J173,0)</f>
        <v>0</v>
      </c>
      <c r="BH173" s="154">
        <f>IF(N173="sníž. přenesená",J173,0)</f>
        <v>0</v>
      </c>
      <c r="BI173" s="154">
        <f>IF(N173="nulová",J173,0)</f>
        <v>0</v>
      </c>
      <c r="BJ173" s="18" t="s">
        <v>79</v>
      </c>
      <c r="BK173" s="154">
        <f>ROUND(I173*H173,2)</f>
        <v>0</v>
      </c>
      <c r="BL173" s="18" t="s">
        <v>149</v>
      </c>
      <c r="BM173" s="153" t="s">
        <v>434</v>
      </c>
    </row>
    <row r="174" spans="1:65" s="2" customFormat="1" ht="29.25">
      <c r="A174" s="30"/>
      <c r="B174" s="31"/>
      <c r="C174" s="30"/>
      <c r="D174" s="156" t="s">
        <v>152</v>
      </c>
      <c r="E174" s="30"/>
      <c r="F174" s="176" t="s">
        <v>323</v>
      </c>
      <c r="G174" s="30"/>
      <c r="H174" s="30"/>
      <c r="I174" s="30"/>
      <c r="J174" s="30"/>
      <c r="K174" s="30"/>
      <c r="L174" s="31"/>
      <c r="M174" s="177"/>
      <c r="N174" s="178"/>
      <c r="O174" s="56"/>
      <c r="P174" s="56"/>
      <c r="Q174" s="56"/>
      <c r="R174" s="56"/>
      <c r="S174" s="56"/>
      <c r="T174" s="57"/>
      <c r="U174" s="30"/>
      <c r="V174" s="30"/>
      <c r="W174" s="30"/>
      <c r="X174" s="30"/>
      <c r="Y174" s="30"/>
      <c r="Z174" s="30"/>
      <c r="AA174" s="30"/>
      <c r="AB174" s="30"/>
      <c r="AC174" s="30"/>
      <c r="AD174" s="30"/>
      <c r="AE174" s="30"/>
      <c r="AT174" s="18" t="s">
        <v>152</v>
      </c>
      <c r="AU174" s="18" t="s">
        <v>81</v>
      </c>
    </row>
    <row r="175" spans="1:65" s="15" customFormat="1">
      <c r="B175" s="170"/>
      <c r="D175" s="156" t="s">
        <v>141</v>
      </c>
      <c r="E175" s="171" t="s">
        <v>1</v>
      </c>
      <c r="F175" s="172" t="s">
        <v>435</v>
      </c>
      <c r="H175" s="171" t="s">
        <v>1</v>
      </c>
      <c r="L175" s="170"/>
      <c r="M175" s="173"/>
      <c r="N175" s="174"/>
      <c r="O175" s="174"/>
      <c r="P175" s="174"/>
      <c r="Q175" s="174"/>
      <c r="R175" s="174"/>
      <c r="S175" s="174"/>
      <c r="T175" s="175"/>
      <c r="AT175" s="171" t="s">
        <v>141</v>
      </c>
      <c r="AU175" s="171" t="s">
        <v>81</v>
      </c>
      <c r="AV175" s="15" t="s">
        <v>79</v>
      </c>
      <c r="AW175" s="15" t="s">
        <v>28</v>
      </c>
      <c r="AX175" s="15" t="s">
        <v>72</v>
      </c>
      <c r="AY175" s="171" t="s">
        <v>137</v>
      </c>
    </row>
    <row r="176" spans="1:65" s="13" customFormat="1">
      <c r="B176" s="155"/>
      <c r="D176" s="156" t="s">
        <v>141</v>
      </c>
      <c r="E176" s="157" t="s">
        <v>1</v>
      </c>
      <c r="F176" s="158" t="s">
        <v>436</v>
      </c>
      <c r="H176" s="159">
        <v>83.95</v>
      </c>
      <c r="L176" s="155"/>
      <c r="M176" s="160"/>
      <c r="N176" s="161"/>
      <c r="O176" s="161"/>
      <c r="P176" s="161"/>
      <c r="Q176" s="161"/>
      <c r="R176" s="161"/>
      <c r="S176" s="161"/>
      <c r="T176" s="162"/>
      <c r="AT176" s="157" t="s">
        <v>141</v>
      </c>
      <c r="AU176" s="157" t="s">
        <v>81</v>
      </c>
      <c r="AV176" s="13" t="s">
        <v>81</v>
      </c>
      <c r="AW176" s="13" t="s">
        <v>28</v>
      </c>
      <c r="AX176" s="13" t="s">
        <v>72</v>
      </c>
      <c r="AY176" s="157" t="s">
        <v>137</v>
      </c>
    </row>
    <row r="177" spans="1:65" s="14" customFormat="1">
      <c r="B177" s="163"/>
      <c r="D177" s="156" t="s">
        <v>141</v>
      </c>
      <c r="E177" s="164" t="s">
        <v>1</v>
      </c>
      <c r="F177" s="165" t="s">
        <v>142</v>
      </c>
      <c r="H177" s="166">
        <v>83.95</v>
      </c>
      <c r="L177" s="163"/>
      <c r="M177" s="167"/>
      <c r="N177" s="168"/>
      <c r="O177" s="168"/>
      <c r="P177" s="168"/>
      <c r="Q177" s="168"/>
      <c r="R177" s="168"/>
      <c r="S177" s="168"/>
      <c r="T177" s="169"/>
      <c r="AT177" s="164" t="s">
        <v>141</v>
      </c>
      <c r="AU177" s="164" t="s">
        <v>81</v>
      </c>
      <c r="AV177" s="14" t="s">
        <v>140</v>
      </c>
      <c r="AW177" s="14" t="s">
        <v>28</v>
      </c>
      <c r="AX177" s="14" t="s">
        <v>79</v>
      </c>
      <c r="AY177" s="164" t="s">
        <v>137</v>
      </c>
    </row>
    <row r="178" spans="1:65" s="2" customFormat="1" ht="33" customHeight="1">
      <c r="A178" s="30"/>
      <c r="B178" s="142"/>
      <c r="C178" s="281" t="s">
        <v>246</v>
      </c>
      <c r="D178" s="281" t="s">
        <v>138</v>
      </c>
      <c r="E178" s="282" t="s">
        <v>437</v>
      </c>
      <c r="F178" s="283" t="s">
        <v>438</v>
      </c>
      <c r="G178" s="284" t="s">
        <v>139</v>
      </c>
      <c r="H178" s="285">
        <v>56.5</v>
      </c>
      <c r="I178" s="286">
        <v>0</v>
      </c>
      <c r="J178" s="286">
        <f>ROUND(I178*H178,2)</f>
        <v>0</v>
      </c>
      <c r="K178" s="283" t="s">
        <v>1</v>
      </c>
      <c r="L178" s="31"/>
      <c r="M178" s="149" t="s">
        <v>1</v>
      </c>
      <c r="N178" s="150" t="s">
        <v>37</v>
      </c>
      <c r="O178" s="151">
        <v>0.59899999999999998</v>
      </c>
      <c r="P178" s="151">
        <f>O178*H178</f>
        <v>33.843499999999999</v>
      </c>
      <c r="Q178" s="151">
        <v>0</v>
      </c>
      <c r="R178" s="151">
        <f>Q178*H178</f>
        <v>0</v>
      </c>
      <c r="S178" s="151">
        <v>0</v>
      </c>
      <c r="T178" s="152">
        <f>S178*H178</f>
        <v>0</v>
      </c>
      <c r="U178" s="30"/>
      <c r="V178" s="30"/>
      <c r="W178" s="30"/>
      <c r="X178" s="30"/>
      <c r="Y178" s="30"/>
      <c r="Z178" s="30"/>
      <c r="AA178" s="30"/>
      <c r="AB178" s="30"/>
      <c r="AC178" s="30"/>
      <c r="AD178" s="30"/>
      <c r="AE178" s="30"/>
      <c r="AR178" s="153" t="s">
        <v>149</v>
      </c>
      <c r="AT178" s="153" t="s">
        <v>138</v>
      </c>
      <c r="AU178" s="153" t="s">
        <v>81</v>
      </c>
      <c r="AY178" s="18" t="s">
        <v>137</v>
      </c>
      <c r="BE178" s="154">
        <f>IF(N178="základní",J178,0)</f>
        <v>0</v>
      </c>
      <c r="BF178" s="154">
        <f>IF(N178="snížená",J178,0)</f>
        <v>0</v>
      </c>
      <c r="BG178" s="154">
        <f>IF(N178="zákl. přenesená",J178,0)</f>
        <v>0</v>
      </c>
      <c r="BH178" s="154">
        <f>IF(N178="sníž. přenesená",J178,0)</f>
        <v>0</v>
      </c>
      <c r="BI178" s="154">
        <f>IF(N178="nulová",J178,0)</f>
        <v>0</v>
      </c>
      <c r="BJ178" s="18" t="s">
        <v>79</v>
      </c>
      <c r="BK178" s="154">
        <f>ROUND(I178*H178,2)</f>
        <v>0</v>
      </c>
      <c r="BL178" s="18" t="s">
        <v>149</v>
      </c>
      <c r="BM178" s="153" t="s">
        <v>439</v>
      </c>
    </row>
    <row r="179" spans="1:65" s="2" customFormat="1" ht="19.5">
      <c r="A179" s="30"/>
      <c r="B179" s="31"/>
      <c r="C179" s="30"/>
      <c r="D179" s="156" t="s">
        <v>152</v>
      </c>
      <c r="E179" s="30"/>
      <c r="F179" s="176" t="s">
        <v>440</v>
      </c>
      <c r="G179" s="30"/>
      <c r="H179" s="30"/>
      <c r="I179" s="30"/>
      <c r="J179" s="30"/>
      <c r="K179" s="30"/>
      <c r="L179" s="31"/>
      <c r="M179" s="177"/>
      <c r="N179" s="178"/>
      <c r="O179" s="56"/>
      <c r="P179" s="56"/>
      <c r="Q179" s="56"/>
      <c r="R179" s="56"/>
      <c r="S179" s="56"/>
      <c r="T179" s="57"/>
      <c r="U179" s="30"/>
      <c r="V179" s="30"/>
      <c r="W179" s="30"/>
      <c r="X179" s="30"/>
      <c r="Y179" s="30"/>
      <c r="Z179" s="30"/>
      <c r="AA179" s="30"/>
      <c r="AB179" s="30"/>
      <c r="AC179" s="30"/>
      <c r="AD179" s="30"/>
      <c r="AE179" s="30"/>
      <c r="AT179" s="18" t="s">
        <v>152</v>
      </c>
      <c r="AU179" s="18" t="s">
        <v>81</v>
      </c>
    </row>
    <row r="180" spans="1:65" s="13" customFormat="1">
      <c r="B180" s="155"/>
      <c r="D180" s="156" t="s">
        <v>141</v>
      </c>
      <c r="E180" s="157" t="s">
        <v>1</v>
      </c>
      <c r="F180" s="158" t="s">
        <v>441</v>
      </c>
      <c r="H180" s="159">
        <v>56.5</v>
      </c>
      <c r="L180" s="155"/>
      <c r="M180" s="160"/>
      <c r="N180" s="161"/>
      <c r="O180" s="161"/>
      <c r="P180" s="161"/>
      <c r="Q180" s="161"/>
      <c r="R180" s="161"/>
      <c r="S180" s="161"/>
      <c r="T180" s="162"/>
      <c r="AT180" s="157" t="s">
        <v>141</v>
      </c>
      <c r="AU180" s="157" t="s">
        <v>81</v>
      </c>
      <c r="AV180" s="13" t="s">
        <v>81</v>
      </c>
      <c r="AW180" s="13" t="s">
        <v>28</v>
      </c>
      <c r="AX180" s="13" t="s">
        <v>79</v>
      </c>
      <c r="AY180" s="157" t="s">
        <v>137</v>
      </c>
    </row>
    <row r="181" spans="1:65" s="12" customFormat="1" ht="22.9" customHeight="1">
      <c r="B181" s="130"/>
      <c r="D181" s="131" t="s">
        <v>71</v>
      </c>
      <c r="E181" s="140" t="s">
        <v>331</v>
      </c>
      <c r="F181" s="140" t="s">
        <v>332</v>
      </c>
      <c r="J181" s="141">
        <f>BK181</f>
        <v>0</v>
      </c>
      <c r="L181" s="130"/>
      <c r="M181" s="134"/>
      <c r="N181" s="135"/>
      <c r="O181" s="135"/>
      <c r="P181" s="136">
        <f>SUM(P182:P191)</f>
        <v>53.06275500000001</v>
      </c>
      <c r="Q181" s="135"/>
      <c r="R181" s="136">
        <f>SUM(R182:R191)</f>
        <v>0.34720000000000001</v>
      </c>
      <c r="S181" s="135"/>
      <c r="T181" s="137">
        <f>SUM(T182:T191)</f>
        <v>0</v>
      </c>
      <c r="AR181" s="131" t="s">
        <v>81</v>
      </c>
      <c r="AT181" s="138" t="s">
        <v>71</v>
      </c>
      <c r="AU181" s="138" t="s">
        <v>79</v>
      </c>
      <c r="AY181" s="131" t="s">
        <v>137</v>
      </c>
      <c r="BK181" s="139">
        <f>SUM(BK182:BK191)</f>
        <v>0</v>
      </c>
    </row>
    <row r="182" spans="1:65" s="2" customFormat="1" ht="21.75" customHeight="1">
      <c r="A182" s="30"/>
      <c r="B182" s="142"/>
      <c r="C182" s="281" t="s">
        <v>247</v>
      </c>
      <c r="D182" s="281" t="s">
        <v>138</v>
      </c>
      <c r="E182" s="282" t="s">
        <v>334</v>
      </c>
      <c r="F182" s="283" t="s">
        <v>335</v>
      </c>
      <c r="G182" s="284" t="s">
        <v>139</v>
      </c>
      <c r="H182" s="285">
        <v>62</v>
      </c>
      <c r="I182" s="286">
        <v>0</v>
      </c>
      <c r="J182" s="286">
        <f>ROUND(I182*H182,2)</f>
        <v>0</v>
      </c>
      <c r="K182" s="283" t="s">
        <v>144</v>
      </c>
      <c r="L182" s="31"/>
      <c r="M182" s="149" t="s">
        <v>1</v>
      </c>
      <c r="N182" s="150" t="s">
        <v>37</v>
      </c>
      <c r="O182" s="151">
        <v>0.68600000000000005</v>
      </c>
      <c r="P182" s="151">
        <f>O182*H182</f>
        <v>42.532000000000004</v>
      </c>
      <c r="Q182" s="151">
        <v>5.3E-3</v>
      </c>
      <c r="R182" s="151">
        <f>Q182*H182</f>
        <v>0.3286</v>
      </c>
      <c r="S182" s="151">
        <v>0</v>
      </c>
      <c r="T182" s="152">
        <f>S182*H182</f>
        <v>0</v>
      </c>
      <c r="U182" s="30"/>
      <c r="V182" s="30"/>
      <c r="W182" s="30"/>
      <c r="X182" s="30"/>
      <c r="Y182" s="30"/>
      <c r="Z182" s="30"/>
      <c r="AA182" s="30"/>
      <c r="AB182" s="30"/>
      <c r="AC182" s="30"/>
      <c r="AD182" s="30"/>
      <c r="AE182" s="30"/>
      <c r="AR182" s="153" t="s">
        <v>149</v>
      </c>
      <c r="AT182" s="153" t="s">
        <v>138</v>
      </c>
      <c r="AU182" s="153" t="s">
        <v>81</v>
      </c>
      <c r="AY182" s="18" t="s">
        <v>137</v>
      </c>
      <c r="BE182" s="154">
        <f>IF(N182="základní",J182,0)</f>
        <v>0</v>
      </c>
      <c r="BF182" s="154">
        <f>IF(N182="snížená",J182,0)</f>
        <v>0</v>
      </c>
      <c r="BG182" s="154">
        <f>IF(N182="zákl. přenesená",J182,0)</f>
        <v>0</v>
      </c>
      <c r="BH182" s="154">
        <f>IF(N182="sníž. přenesená",J182,0)</f>
        <v>0</v>
      </c>
      <c r="BI182" s="154">
        <f>IF(N182="nulová",J182,0)</f>
        <v>0</v>
      </c>
      <c r="BJ182" s="18" t="s">
        <v>79</v>
      </c>
      <c r="BK182" s="154">
        <f>ROUND(I182*H182,2)</f>
        <v>0</v>
      </c>
      <c r="BL182" s="18" t="s">
        <v>149</v>
      </c>
      <c r="BM182" s="153" t="s">
        <v>442</v>
      </c>
    </row>
    <row r="183" spans="1:65" s="15" customFormat="1">
      <c r="B183" s="170"/>
      <c r="D183" s="156" t="s">
        <v>141</v>
      </c>
      <c r="E183" s="171" t="s">
        <v>1</v>
      </c>
      <c r="F183" s="172" t="s">
        <v>396</v>
      </c>
      <c r="H183" s="171" t="s">
        <v>1</v>
      </c>
      <c r="L183" s="170"/>
      <c r="M183" s="173"/>
      <c r="N183" s="174"/>
      <c r="O183" s="174"/>
      <c r="P183" s="174"/>
      <c r="Q183" s="174"/>
      <c r="R183" s="174"/>
      <c r="S183" s="174"/>
      <c r="T183" s="175"/>
      <c r="AT183" s="171" t="s">
        <v>141</v>
      </c>
      <c r="AU183" s="171" t="s">
        <v>81</v>
      </c>
      <c r="AV183" s="15" t="s">
        <v>79</v>
      </c>
      <c r="AW183" s="15" t="s">
        <v>28</v>
      </c>
      <c r="AX183" s="15" t="s">
        <v>72</v>
      </c>
      <c r="AY183" s="171" t="s">
        <v>137</v>
      </c>
    </row>
    <row r="184" spans="1:65" s="13" customFormat="1">
      <c r="B184" s="155"/>
      <c r="D184" s="156" t="s">
        <v>141</v>
      </c>
      <c r="E184" s="157" t="s">
        <v>1</v>
      </c>
      <c r="F184" s="158" t="s">
        <v>397</v>
      </c>
      <c r="H184" s="159">
        <v>28</v>
      </c>
      <c r="L184" s="155"/>
      <c r="M184" s="160"/>
      <c r="N184" s="161"/>
      <c r="O184" s="161"/>
      <c r="P184" s="161"/>
      <c r="Q184" s="161"/>
      <c r="R184" s="161"/>
      <c r="S184" s="161"/>
      <c r="T184" s="162"/>
      <c r="AT184" s="157" t="s">
        <v>141</v>
      </c>
      <c r="AU184" s="157" t="s">
        <v>81</v>
      </c>
      <c r="AV184" s="13" t="s">
        <v>81</v>
      </c>
      <c r="AW184" s="13" t="s">
        <v>28</v>
      </c>
      <c r="AX184" s="13" t="s">
        <v>72</v>
      </c>
      <c r="AY184" s="157" t="s">
        <v>137</v>
      </c>
    </row>
    <row r="185" spans="1:65" s="13" customFormat="1">
      <c r="B185" s="155"/>
      <c r="D185" s="156" t="s">
        <v>141</v>
      </c>
      <c r="E185" s="157" t="s">
        <v>1</v>
      </c>
      <c r="F185" s="158" t="s">
        <v>398</v>
      </c>
      <c r="H185" s="159">
        <v>34</v>
      </c>
      <c r="L185" s="155"/>
      <c r="M185" s="160"/>
      <c r="N185" s="161"/>
      <c r="O185" s="161"/>
      <c r="P185" s="161"/>
      <c r="Q185" s="161"/>
      <c r="R185" s="161"/>
      <c r="S185" s="161"/>
      <c r="T185" s="162"/>
      <c r="AT185" s="157" t="s">
        <v>141</v>
      </c>
      <c r="AU185" s="157" t="s">
        <v>81</v>
      </c>
      <c r="AV185" s="13" t="s">
        <v>81</v>
      </c>
      <c r="AW185" s="13" t="s">
        <v>28</v>
      </c>
      <c r="AX185" s="13" t="s">
        <v>72</v>
      </c>
      <c r="AY185" s="157" t="s">
        <v>137</v>
      </c>
    </row>
    <row r="186" spans="1:65" s="16" customFormat="1">
      <c r="B186" s="182"/>
      <c r="D186" s="156" t="s">
        <v>141</v>
      </c>
      <c r="E186" s="183" t="s">
        <v>1</v>
      </c>
      <c r="F186" s="184" t="s">
        <v>180</v>
      </c>
      <c r="H186" s="185">
        <v>62</v>
      </c>
      <c r="L186" s="182"/>
      <c r="M186" s="186"/>
      <c r="N186" s="187"/>
      <c r="O186" s="187"/>
      <c r="P186" s="187"/>
      <c r="Q186" s="187"/>
      <c r="R186" s="187"/>
      <c r="S186" s="187"/>
      <c r="T186" s="188"/>
      <c r="AT186" s="183" t="s">
        <v>141</v>
      </c>
      <c r="AU186" s="183" t="s">
        <v>81</v>
      </c>
      <c r="AV186" s="16" t="s">
        <v>143</v>
      </c>
      <c r="AW186" s="16" t="s">
        <v>28</v>
      </c>
      <c r="AX186" s="16" t="s">
        <v>72</v>
      </c>
      <c r="AY186" s="183" t="s">
        <v>137</v>
      </c>
    </row>
    <row r="187" spans="1:65" s="14" customFormat="1">
      <c r="B187" s="163"/>
      <c r="D187" s="156" t="s">
        <v>141</v>
      </c>
      <c r="E187" s="164" t="s">
        <v>1</v>
      </c>
      <c r="F187" s="165" t="s">
        <v>142</v>
      </c>
      <c r="H187" s="166">
        <v>62</v>
      </c>
      <c r="L187" s="163"/>
      <c r="M187" s="167"/>
      <c r="N187" s="168"/>
      <c r="O187" s="168"/>
      <c r="P187" s="168"/>
      <c r="Q187" s="168"/>
      <c r="R187" s="168"/>
      <c r="S187" s="168"/>
      <c r="T187" s="169"/>
      <c r="AT187" s="164" t="s">
        <v>141</v>
      </c>
      <c r="AU187" s="164" t="s">
        <v>81</v>
      </c>
      <c r="AV187" s="14" t="s">
        <v>140</v>
      </c>
      <c r="AW187" s="14" t="s">
        <v>28</v>
      </c>
      <c r="AX187" s="14" t="s">
        <v>79</v>
      </c>
      <c r="AY187" s="164" t="s">
        <v>137</v>
      </c>
    </row>
    <row r="188" spans="1:65" s="13" customFormat="1">
      <c r="B188" s="155"/>
      <c r="D188" s="156"/>
      <c r="E188" s="157"/>
      <c r="F188" s="158"/>
      <c r="H188" s="159"/>
      <c r="L188" s="155"/>
      <c r="M188" s="160"/>
      <c r="N188" s="161"/>
      <c r="O188" s="161"/>
      <c r="P188" s="161"/>
      <c r="Q188" s="161"/>
      <c r="R188" s="161"/>
      <c r="S188" s="161"/>
      <c r="T188" s="162"/>
      <c r="AT188" s="157" t="s">
        <v>141</v>
      </c>
      <c r="AU188" s="157" t="s">
        <v>81</v>
      </c>
      <c r="AV188" s="13" t="s">
        <v>81</v>
      </c>
      <c r="AW188" s="13" t="s">
        <v>28</v>
      </c>
      <c r="AX188" s="13" t="s">
        <v>79</v>
      </c>
      <c r="AY188" s="157" t="s">
        <v>137</v>
      </c>
    </row>
    <row r="189" spans="1:65" s="2" customFormat="1" ht="21.75" customHeight="1">
      <c r="A189" s="30"/>
      <c r="B189" s="142"/>
      <c r="C189" s="281" t="s">
        <v>248</v>
      </c>
      <c r="D189" s="281" t="s">
        <v>138</v>
      </c>
      <c r="E189" s="282" t="s">
        <v>338</v>
      </c>
      <c r="F189" s="283" t="s">
        <v>339</v>
      </c>
      <c r="G189" s="284" t="s">
        <v>139</v>
      </c>
      <c r="H189" s="285">
        <v>62</v>
      </c>
      <c r="I189" s="286">
        <v>0</v>
      </c>
      <c r="J189" s="286">
        <f>ROUND(I189*H189,2)</f>
        <v>0</v>
      </c>
      <c r="K189" s="283" t="s">
        <v>144</v>
      </c>
      <c r="L189" s="31"/>
      <c r="M189" s="149" t="s">
        <v>1</v>
      </c>
      <c r="N189" s="150" t="s">
        <v>37</v>
      </c>
      <c r="O189" s="151">
        <v>0.1</v>
      </c>
      <c r="P189" s="151">
        <f>O189*H189</f>
        <v>6.2</v>
      </c>
      <c r="Q189" s="151">
        <v>0</v>
      </c>
      <c r="R189" s="151">
        <f>Q189*H189</f>
        <v>0</v>
      </c>
      <c r="S189" s="151">
        <v>0</v>
      </c>
      <c r="T189" s="152">
        <f>S189*H189</f>
        <v>0</v>
      </c>
      <c r="U189" s="30"/>
      <c r="V189" s="30"/>
      <c r="W189" s="30"/>
      <c r="X189" s="30"/>
      <c r="Y189" s="30"/>
      <c r="Z189" s="30"/>
      <c r="AA189" s="30"/>
      <c r="AB189" s="30"/>
      <c r="AC189" s="30"/>
      <c r="AD189" s="30"/>
      <c r="AE189" s="30"/>
      <c r="AR189" s="153" t="s">
        <v>149</v>
      </c>
      <c r="AT189" s="153" t="s">
        <v>138</v>
      </c>
      <c r="AU189" s="153" t="s">
        <v>81</v>
      </c>
      <c r="AY189" s="18" t="s">
        <v>137</v>
      </c>
      <c r="BE189" s="154">
        <f>IF(N189="základní",J189,0)</f>
        <v>0</v>
      </c>
      <c r="BF189" s="154">
        <f>IF(N189="snížená",J189,0)</f>
        <v>0</v>
      </c>
      <c r="BG189" s="154">
        <f>IF(N189="zákl. přenesená",J189,0)</f>
        <v>0</v>
      </c>
      <c r="BH189" s="154">
        <f>IF(N189="sníž. přenesená",J189,0)</f>
        <v>0</v>
      </c>
      <c r="BI189" s="154">
        <f>IF(N189="nulová",J189,0)</f>
        <v>0</v>
      </c>
      <c r="BJ189" s="18" t="s">
        <v>79</v>
      </c>
      <c r="BK189" s="154">
        <f>ROUND(I189*H189,2)</f>
        <v>0</v>
      </c>
      <c r="BL189" s="18" t="s">
        <v>149</v>
      </c>
      <c r="BM189" s="153" t="s">
        <v>443</v>
      </c>
    </row>
    <row r="190" spans="1:65" s="2" customFormat="1" ht="16.5" customHeight="1">
      <c r="A190" s="30"/>
      <c r="B190" s="142"/>
      <c r="C190" s="281" t="s">
        <v>249</v>
      </c>
      <c r="D190" s="281" t="s">
        <v>138</v>
      </c>
      <c r="E190" s="282" t="s">
        <v>342</v>
      </c>
      <c r="F190" s="283" t="s">
        <v>343</v>
      </c>
      <c r="G190" s="284" t="s">
        <v>139</v>
      </c>
      <c r="H190" s="285">
        <v>62</v>
      </c>
      <c r="I190" s="286">
        <v>0</v>
      </c>
      <c r="J190" s="286">
        <f>ROUND(I190*H190,2)</f>
        <v>0</v>
      </c>
      <c r="K190" s="283" t="s">
        <v>144</v>
      </c>
      <c r="L190" s="31"/>
      <c r="M190" s="149" t="s">
        <v>1</v>
      </c>
      <c r="N190" s="150" t="s">
        <v>37</v>
      </c>
      <c r="O190" s="151">
        <v>4.3999999999999997E-2</v>
      </c>
      <c r="P190" s="151">
        <f>O190*H190</f>
        <v>2.7279999999999998</v>
      </c>
      <c r="Q190" s="151">
        <v>2.9999999999999997E-4</v>
      </c>
      <c r="R190" s="151">
        <f>Q190*H190</f>
        <v>1.8599999999999998E-2</v>
      </c>
      <c r="S190" s="151">
        <v>0</v>
      </c>
      <c r="T190" s="152">
        <f>S190*H190</f>
        <v>0</v>
      </c>
      <c r="U190" s="30"/>
      <c r="V190" s="30"/>
      <c r="W190" s="30"/>
      <c r="X190" s="30"/>
      <c r="Y190" s="30"/>
      <c r="Z190" s="30"/>
      <c r="AA190" s="30"/>
      <c r="AB190" s="30"/>
      <c r="AC190" s="30"/>
      <c r="AD190" s="30"/>
      <c r="AE190" s="30"/>
      <c r="AR190" s="153" t="s">
        <v>149</v>
      </c>
      <c r="AT190" s="153" t="s">
        <v>138</v>
      </c>
      <c r="AU190" s="153" t="s">
        <v>81</v>
      </c>
      <c r="AY190" s="18" t="s">
        <v>137</v>
      </c>
      <c r="BE190" s="154">
        <f>IF(N190="základní",J190,0)</f>
        <v>0</v>
      </c>
      <c r="BF190" s="154">
        <f>IF(N190="snížená",J190,0)</f>
        <v>0</v>
      </c>
      <c r="BG190" s="154">
        <f>IF(N190="zákl. přenesená",J190,0)</f>
        <v>0</v>
      </c>
      <c r="BH190" s="154">
        <f>IF(N190="sníž. přenesená",J190,0)</f>
        <v>0</v>
      </c>
      <c r="BI190" s="154">
        <f>IF(N190="nulová",J190,0)</f>
        <v>0</v>
      </c>
      <c r="BJ190" s="18" t="s">
        <v>79</v>
      </c>
      <c r="BK190" s="154">
        <f>ROUND(I190*H190,2)</f>
        <v>0</v>
      </c>
      <c r="BL190" s="18" t="s">
        <v>149</v>
      </c>
      <c r="BM190" s="153" t="s">
        <v>444</v>
      </c>
    </row>
    <row r="191" spans="1:65" s="2" customFormat="1" ht="21.75" customHeight="1">
      <c r="A191" s="30"/>
      <c r="B191" s="142"/>
      <c r="C191" s="281" t="s">
        <v>250</v>
      </c>
      <c r="D191" s="281" t="s">
        <v>138</v>
      </c>
      <c r="E191" s="282" t="s">
        <v>346</v>
      </c>
      <c r="F191" s="283" t="s">
        <v>347</v>
      </c>
      <c r="G191" s="284" t="s">
        <v>147</v>
      </c>
      <c r="H191" s="285">
        <v>1.2669999999999999</v>
      </c>
      <c r="I191" s="286">
        <v>0</v>
      </c>
      <c r="J191" s="286">
        <f>ROUND(I191*H191,2)</f>
        <v>0</v>
      </c>
      <c r="K191" s="283" t="s">
        <v>144</v>
      </c>
      <c r="L191" s="31"/>
      <c r="M191" s="149" t="s">
        <v>1</v>
      </c>
      <c r="N191" s="150" t="s">
        <v>37</v>
      </c>
      <c r="O191" s="151">
        <v>1.2649999999999999</v>
      </c>
      <c r="P191" s="151">
        <f>O191*H191</f>
        <v>1.6027549999999997</v>
      </c>
      <c r="Q191" s="151">
        <v>0</v>
      </c>
      <c r="R191" s="151">
        <f>Q191*H191</f>
        <v>0</v>
      </c>
      <c r="S191" s="151">
        <v>0</v>
      </c>
      <c r="T191" s="152">
        <f>S191*H191</f>
        <v>0</v>
      </c>
      <c r="U191" s="30"/>
      <c r="V191" s="30"/>
      <c r="W191" s="30"/>
      <c r="X191" s="30"/>
      <c r="Y191" s="30"/>
      <c r="Z191" s="30"/>
      <c r="AA191" s="30"/>
      <c r="AB191" s="30"/>
      <c r="AC191" s="30"/>
      <c r="AD191" s="30"/>
      <c r="AE191" s="30"/>
      <c r="AR191" s="153" t="s">
        <v>149</v>
      </c>
      <c r="AT191" s="153" t="s">
        <v>138</v>
      </c>
      <c r="AU191" s="153" t="s">
        <v>81</v>
      </c>
      <c r="AY191" s="18" t="s">
        <v>137</v>
      </c>
      <c r="BE191" s="154">
        <f>IF(N191="základní",J191,0)</f>
        <v>0</v>
      </c>
      <c r="BF191" s="154">
        <f>IF(N191="snížená",J191,0)</f>
        <v>0</v>
      </c>
      <c r="BG191" s="154">
        <f>IF(N191="zákl. přenesená",J191,0)</f>
        <v>0</v>
      </c>
      <c r="BH191" s="154">
        <f>IF(N191="sníž. přenesená",J191,0)</f>
        <v>0</v>
      </c>
      <c r="BI191" s="154">
        <f>IF(N191="nulová",J191,0)</f>
        <v>0</v>
      </c>
      <c r="BJ191" s="18" t="s">
        <v>79</v>
      </c>
      <c r="BK191" s="154">
        <f>ROUND(I191*H191,2)</f>
        <v>0</v>
      </c>
      <c r="BL191" s="18" t="s">
        <v>149</v>
      </c>
      <c r="BM191" s="153" t="s">
        <v>445</v>
      </c>
    </row>
    <row r="192" spans="1:65" s="12" customFormat="1" ht="22.9" customHeight="1">
      <c r="B192" s="130"/>
      <c r="D192" s="131" t="s">
        <v>71</v>
      </c>
      <c r="E192" s="140" t="s">
        <v>349</v>
      </c>
      <c r="F192" s="140" t="s">
        <v>350</v>
      </c>
      <c r="J192" s="141">
        <f>BK192</f>
        <v>0</v>
      </c>
      <c r="L192" s="130"/>
      <c r="M192" s="134"/>
      <c r="N192" s="135"/>
      <c r="O192" s="135"/>
      <c r="P192" s="136">
        <f>SUM(P193:P203)</f>
        <v>77.46379300000001</v>
      </c>
      <c r="Q192" s="135"/>
      <c r="R192" s="136">
        <f>SUM(R193:R203)</f>
        <v>0.34823173000000002</v>
      </c>
      <c r="S192" s="135"/>
      <c r="T192" s="137">
        <f>SUM(T193:T203)</f>
        <v>0</v>
      </c>
      <c r="AR192" s="131" t="s">
        <v>81</v>
      </c>
      <c r="AT192" s="138" t="s">
        <v>71</v>
      </c>
      <c r="AU192" s="138" t="s">
        <v>79</v>
      </c>
      <c r="AY192" s="131" t="s">
        <v>137</v>
      </c>
      <c r="BK192" s="139">
        <f>SUM(BK193:BK203)</f>
        <v>0</v>
      </c>
    </row>
    <row r="193" spans="1:65" s="2" customFormat="1" ht="21.75" customHeight="1">
      <c r="A193" s="30"/>
      <c r="B193" s="293"/>
      <c r="C193" s="281" t="s">
        <v>253</v>
      </c>
      <c r="D193" s="281" t="s">
        <v>138</v>
      </c>
      <c r="E193" s="282" t="s">
        <v>352</v>
      </c>
      <c r="F193" s="283" t="s">
        <v>353</v>
      </c>
      <c r="G193" s="284" t="s">
        <v>139</v>
      </c>
      <c r="H193" s="285">
        <v>710.67700000000002</v>
      </c>
      <c r="I193" s="286">
        <v>0</v>
      </c>
      <c r="J193" s="286">
        <f>ROUND(I193*H193,2)</f>
        <v>0</v>
      </c>
      <c r="K193" s="283" t="s">
        <v>144</v>
      </c>
      <c r="L193" s="31"/>
      <c r="M193" s="149" t="s">
        <v>1</v>
      </c>
      <c r="N193" s="150" t="s">
        <v>37</v>
      </c>
      <c r="O193" s="151">
        <v>1.2E-2</v>
      </c>
      <c r="P193" s="151">
        <f>O193*H193</f>
        <v>8.528124</v>
      </c>
      <c r="Q193" s="151">
        <v>0</v>
      </c>
      <c r="R193" s="151">
        <f>Q193*H193</f>
        <v>0</v>
      </c>
      <c r="S193" s="151">
        <v>0</v>
      </c>
      <c r="T193" s="152">
        <f>S193*H193</f>
        <v>0</v>
      </c>
      <c r="U193" s="30"/>
      <c r="V193" s="30"/>
      <c r="W193" s="30"/>
      <c r="X193" s="30"/>
      <c r="Y193" s="30"/>
      <c r="Z193" s="30"/>
      <c r="AA193" s="30"/>
      <c r="AB193" s="30"/>
      <c r="AC193" s="30"/>
      <c r="AD193" s="30"/>
      <c r="AE193" s="30"/>
      <c r="AR193" s="153" t="s">
        <v>149</v>
      </c>
      <c r="AT193" s="153" t="s">
        <v>138</v>
      </c>
      <c r="AU193" s="153" t="s">
        <v>81</v>
      </c>
      <c r="AY193" s="18" t="s">
        <v>137</v>
      </c>
      <c r="BE193" s="154">
        <f>IF(N193="základní",J193,0)</f>
        <v>0</v>
      </c>
      <c r="BF193" s="154">
        <f>IF(N193="snížená",J193,0)</f>
        <v>0</v>
      </c>
      <c r="BG193" s="154">
        <f>IF(N193="zákl. přenesená",J193,0)</f>
        <v>0</v>
      </c>
      <c r="BH193" s="154">
        <f>IF(N193="sníž. přenesená",J193,0)</f>
        <v>0</v>
      </c>
      <c r="BI193" s="154">
        <f>IF(N193="nulová",J193,0)</f>
        <v>0</v>
      </c>
      <c r="BJ193" s="18" t="s">
        <v>79</v>
      </c>
      <c r="BK193" s="154">
        <f>ROUND(I193*H193,2)</f>
        <v>0</v>
      </c>
      <c r="BL193" s="18" t="s">
        <v>149</v>
      </c>
      <c r="BM193" s="153" t="s">
        <v>446</v>
      </c>
    </row>
    <row r="194" spans="1:65" s="13" customFormat="1">
      <c r="B194" s="155"/>
      <c r="D194" s="156" t="s">
        <v>141</v>
      </c>
      <c r="E194" s="157" t="s">
        <v>1</v>
      </c>
      <c r="F194" s="158" t="s">
        <v>355</v>
      </c>
      <c r="H194" s="159">
        <v>129.19999999999999</v>
      </c>
      <c r="L194" s="155"/>
      <c r="M194" s="160"/>
      <c r="N194" s="161"/>
      <c r="O194" s="161"/>
      <c r="P194" s="161"/>
      <c r="Q194" s="161"/>
      <c r="R194" s="161"/>
      <c r="S194" s="161"/>
      <c r="T194" s="162"/>
      <c r="AT194" s="157" t="s">
        <v>141</v>
      </c>
      <c r="AU194" s="157" t="s">
        <v>81</v>
      </c>
      <c r="AV194" s="13" t="s">
        <v>81</v>
      </c>
      <c r="AW194" s="13" t="s">
        <v>28</v>
      </c>
      <c r="AX194" s="13" t="s">
        <v>72</v>
      </c>
      <c r="AY194" s="157" t="s">
        <v>137</v>
      </c>
    </row>
    <row r="195" spans="1:65" s="13" customFormat="1">
      <c r="B195" s="155"/>
      <c r="D195" s="156" t="s">
        <v>141</v>
      </c>
      <c r="E195" s="157" t="s">
        <v>1</v>
      </c>
      <c r="F195" s="158" t="s">
        <v>356</v>
      </c>
      <c r="H195" s="159">
        <v>886.81299999999999</v>
      </c>
      <c r="L195" s="155"/>
      <c r="M195" s="160"/>
      <c r="N195" s="161"/>
      <c r="O195" s="161"/>
      <c r="P195" s="161"/>
      <c r="Q195" s="161"/>
      <c r="R195" s="161"/>
      <c r="S195" s="161"/>
      <c r="T195" s="162"/>
      <c r="AT195" s="157" t="s">
        <v>141</v>
      </c>
      <c r="AU195" s="157" t="s">
        <v>81</v>
      </c>
      <c r="AV195" s="13" t="s">
        <v>81</v>
      </c>
      <c r="AW195" s="13" t="s">
        <v>28</v>
      </c>
      <c r="AX195" s="13" t="s">
        <v>72</v>
      </c>
      <c r="AY195" s="157" t="s">
        <v>137</v>
      </c>
    </row>
    <row r="196" spans="1:65" s="13" customFormat="1">
      <c r="B196" s="155"/>
      <c r="D196" s="156" t="s">
        <v>141</v>
      </c>
      <c r="E196" s="157" t="s">
        <v>1</v>
      </c>
      <c r="F196" s="158" t="s">
        <v>357</v>
      </c>
      <c r="H196" s="159">
        <v>37.649000000000001</v>
      </c>
      <c r="L196" s="155"/>
      <c r="M196" s="160"/>
      <c r="N196" s="161"/>
      <c r="O196" s="161"/>
      <c r="P196" s="161"/>
      <c r="Q196" s="161"/>
      <c r="R196" s="161"/>
      <c r="S196" s="161"/>
      <c r="T196" s="162"/>
      <c r="AT196" s="157" t="s">
        <v>141</v>
      </c>
      <c r="AU196" s="157" t="s">
        <v>81</v>
      </c>
      <c r="AV196" s="13" t="s">
        <v>81</v>
      </c>
      <c r="AW196" s="13" t="s">
        <v>28</v>
      </c>
      <c r="AX196" s="13" t="s">
        <v>72</v>
      </c>
      <c r="AY196" s="157" t="s">
        <v>137</v>
      </c>
    </row>
    <row r="197" spans="1:65" s="13" customFormat="1">
      <c r="B197" s="155"/>
      <c r="D197" s="156" t="s">
        <v>141</v>
      </c>
      <c r="E197" s="157" t="s">
        <v>1</v>
      </c>
      <c r="F197" s="158" t="s">
        <v>358</v>
      </c>
      <c r="H197" s="159">
        <v>21.95</v>
      </c>
      <c r="L197" s="155"/>
      <c r="M197" s="160"/>
      <c r="N197" s="161"/>
      <c r="O197" s="161"/>
      <c r="P197" s="161"/>
      <c r="Q197" s="161"/>
      <c r="R197" s="161"/>
      <c r="S197" s="161"/>
      <c r="T197" s="162"/>
      <c r="AT197" s="157" t="s">
        <v>141</v>
      </c>
      <c r="AU197" s="157" t="s">
        <v>81</v>
      </c>
      <c r="AV197" s="13" t="s">
        <v>81</v>
      </c>
      <c r="AW197" s="13" t="s">
        <v>28</v>
      </c>
      <c r="AX197" s="13" t="s">
        <v>72</v>
      </c>
      <c r="AY197" s="157" t="s">
        <v>137</v>
      </c>
    </row>
    <row r="198" spans="1:65" s="13" customFormat="1">
      <c r="B198" s="155"/>
      <c r="D198" s="156" t="s">
        <v>141</v>
      </c>
      <c r="E198" s="157" t="s">
        <v>1</v>
      </c>
      <c r="F198" s="158" t="s">
        <v>359</v>
      </c>
      <c r="H198" s="159">
        <v>108.85</v>
      </c>
      <c r="L198" s="155"/>
      <c r="M198" s="160"/>
      <c r="N198" s="161"/>
      <c r="O198" s="161"/>
      <c r="P198" s="161"/>
      <c r="Q198" s="161"/>
      <c r="R198" s="161"/>
      <c r="S198" s="161"/>
      <c r="T198" s="162"/>
      <c r="AT198" s="157" t="s">
        <v>141</v>
      </c>
      <c r="AU198" s="157" t="s">
        <v>81</v>
      </c>
      <c r="AV198" s="13" t="s">
        <v>81</v>
      </c>
      <c r="AW198" s="13" t="s">
        <v>28</v>
      </c>
      <c r="AX198" s="13" t="s">
        <v>72</v>
      </c>
      <c r="AY198" s="157" t="s">
        <v>137</v>
      </c>
    </row>
    <row r="199" spans="1:65" s="14" customFormat="1">
      <c r="B199" s="163"/>
      <c r="D199" s="156" t="s">
        <v>141</v>
      </c>
      <c r="E199" s="164" t="s">
        <v>1</v>
      </c>
      <c r="F199" s="165" t="s">
        <v>142</v>
      </c>
      <c r="H199" s="166">
        <v>1184.4619999999998</v>
      </c>
      <c r="L199" s="163"/>
      <c r="M199" s="167"/>
      <c r="N199" s="168"/>
      <c r="O199" s="168"/>
      <c r="P199" s="168"/>
      <c r="Q199" s="168"/>
      <c r="R199" s="168"/>
      <c r="S199" s="168"/>
      <c r="T199" s="169"/>
      <c r="AT199" s="164" t="s">
        <v>141</v>
      </c>
      <c r="AU199" s="164" t="s">
        <v>81</v>
      </c>
      <c r="AV199" s="14" t="s">
        <v>140</v>
      </c>
      <c r="AW199" s="14" t="s">
        <v>28</v>
      </c>
      <c r="AX199" s="14" t="s">
        <v>72</v>
      </c>
      <c r="AY199" s="164" t="s">
        <v>137</v>
      </c>
    </row>
    <row r="200" spans="1:65" s="13" customFormat="1">
      <c r="B200" s="155"/>
      <c r="D200" s="156" t="s">
        <v>141</v>
      </c>
      <c r="E200" s="157" t="s">
        <v>1</v>
      </c>
      <c r="F200" s="158" t="s">
        <v>447</v>
      </c>
      <c r="H200" s="159">
        <v>710.67700000000002</v>
      </c>
      <c r="L200" s="155"/>
      <c r="M200" s="160"/>
      <c r="N200" s="161"/>
      <c r="O200" s="161"/>
      <c r="P200" s="161"/>
      <c r="Q200" s="161"/>
      <c r="R200" s="161"/>
      <c r="S200" s="161"/>
      <c r="T200" s="162"/>
      <c r="AT200" s="157" t="s">
        <v>141</v>
      </c>
      <c r="AU200" s="157" t="s">
        <v>81</v>
      </c>
      <c r="AV200" s="13" t="s">
        <v>81</v>
      </c>
      <c r="AW200" s="13" t="s">
        <v>28</v>
      </c>
      <c r="AX200" s="13" t="s">
        <v>72</v>
      </c>
      <c r="AY200" s="157" t="s">
        <v>137</v>
      </c>
    </row>
    <row r="201" spans="1:65" s="14" customFormat="1">
      <c r="B201" s="163"/>
      <c r="D201" s="156" t="s">
        <v>141</v>
      </c>
      <c r="E201" s="164" t="s">
        <v>1</v>
      </c>
      <c r="F201" s="165" t="s">
        <v>142</v>
      </c>
      <c r="H201" s="166">
        <v>710.67700000000002</v>
      </c>
      <c r="L201" s="163"/>
      <c r="M201" s="167"/>
      <c r="N201" s="168"/>
      <c r="O201" s="168"/>
      <c r="P201" s="168"/>
      <c r="Q201" s="168"/>
      <c r="R201" s="168"/>
      <c r="S201" s="168"/>
      <c r="T201" s="169"/>
      <c r="AT201" s="164" t="s">
        <v>141</v>
      </c>
      <c r="AU201" s="164" t="s">
        <v>81</v>
      </c>
      <c r="AV201" s="14" t="s">
        <v>140</v>
      </c>
      <c r="AW201" s="14" t="s">
        <v>28</v>
      </c>
      <c r="AX201" s="14" t="s">
        <v>79</v>
      </c>
      <c r="AY201" s="164" t="s">
        <v>137</v>
      </c>
    </row>
    <row r="202" spans="1:65" s="2" customFormat="1" ht="21.75" customHeight="1">
      <c r="A202" s="30"/>
      <c r="B202" s="142"/>
      <c r="C202" s="281" t="s">
        <v>256</v>
      </c>
      <c r="D202" s="281" t="s">
        <v>138</v>
      </c>
      <c r="E202" s="282" t="s">
        <v>361</v>
      </c>
      <c r="F202" s="283" t="s">
        <v>362</v>
      </c>
      <c r="G202" s="284" t="s">
        <v>139</v>
      </c>
      <c r="H202" s="285">
        <v>710.67700000000002</v>
      </c>
      <c r="I202" s="286">
        <v>0</v>
      </c>
      <c r="J202" s="286">
        <f>ROUND(I202*H202,2)</f>
        <v>0</v>
      </c>
      <c r="K202" s="283" t="s">
        <v>144</v>
      </c>
      <c r="L202" s="31"/>
      <c r="M202" s="149" t="s">
        <v>1</v>
      </c>
      <c r="N202" s="150" t="s">
        <v>37</v>
      </c>
      <c r="O202" s="151">
        <v>3.3000000000000002E-2</v>
      </c>
      <c r="P202" s="151">
        <f>O202*H202</f>
        <v>23.452341000000001</v>
      </c>
      <c r="Q202" s="151">
        <v>2.0000000000000001E-4</v>
      </c>
      <c r="R202" s="151">
        <f>Q202*H202</f>
        <v>0.14213540000000002</v>
      </c>
      <c r="S202" s="151">
        <v>0</v>
      </c>
      <c r="T202" s="152">
        <f>S202*H202</f>
        <v>0</v>
      </c>
      <c r="U202" s="30"/>
      <c r="V202" s="30"/>
      <c r="W202" s="30"/>
      <c r="X202" s="30"/>
      <c r="Y202" s="30"/>
      <c r="Z202" s="30"/>
      <c r="AA202" s="30"/>
      <c r="AB202" s="30"/>
      <c r="AC202" s="30"/>
      <c r="AD202" s="30"/>
      <c r="AE202" s="30"/>
      <c r="AR202" s="153" t="s">
        <v>149</v>
      </c>
      <c r="AT202" s="153" t="s">
        <v>138</v>
      </c>
      <c r="AU202" s="153" t="s">
        <v>81</v>
      </c>
      <c r="AY202" s="18" t="s">
        <v>137</v>
      </c>
      <c r="BE202" s="154">
        <f>IF(N202="základní",J202,0)</f>
        <v>0</v>
      </c>
      <c r="BF202" s="154">
        <f>IF(N202="snížená",J202,0)</f>
        <v>0</v>
      </c>
      <c r="BG202" s="154">
        <f>IF(N202="zákl. přenesená",J202,0)</f>
        <v>0</v>
      </c>
      <c r="BH202" s="154">
        <f>IF(N202="sníž. přenesená",J202,0)</f>
        <v>0</v>
      </c>
      <c r="BI202" s="154">
        <f>IF(N202="nulová",J202,0)</f>
        <v>0</v>
      </c>
      <c r="BJ202" s="18" t="s">
        <v>79</v>
      </c>
      <c r="BK202" s="154">
        <f>ROUND(I202*H202,2)</f>
        <v>0</v>
      </c>
      <c r="BL202" s="18" t="s">
        <v>149</v>
      </c>
      <c r="BM202" s="153" t="s">
        <v>448</v>
      </c>
    </row>
    <row r="203" spans="1:65" s="2" customFormat="1" ht="21.75" customHeight="1">
      <c r="A203" s="30"/>
      <c r="B203" s="142"/>
      <c r="C203" s="281" t="s">
        <v>257</v>
      </c>
      <c r="D203" s="281" t="s">
        <v>138</v>
      </c>
      <c r="E203" s="282" t="s">
        <v>364</v>
      </c>
      <c r="F203" s="283" t="s">
        <v>365</v>
      </c>
      <c r="G203" s="284" t="s">
        <v>139</v>
      </c>
      <c r="H203" s="285">
        <v>710.67700000000002</v>
      </c>
      <c r="I203" s="286">
        <v>0</v>
      </c>
      <c r="J203" s="286">
        <f>ROUND(I203*H203,2)</f>
        <v>0</v>
      </c>
      <c r="K203" s="283" t="s">
        <v>144</v>
      </c>
      <c r="L203" s="31"/>
      <c r="M203" s="149" t="s">
        <v>1</v>
      </c>
      <c r="N203" s="150" t="s">
        <v>37</v>
      </c>
      <c r="O203" s="151">
        <v>6.4000000000000001E-2</v>
      </c>
      <c r="P203" s="151">
        <f>O203*H203</f>
        <v>45.483328</v>
      </c>
      <c r="Q203" s="151">
        <v>2.9E-4</v>
      </c>
      <c r="R203" s="151">
        <f>Q203*H203</f>
        <v>0.20609632999999999</v>
      </c>
      <c r="S203" s="151">
        <v>0</v>
      </c>
      <c r="T203" s="152">
        <f>S203*H203</f>
        <v>0</v>
      </c>
      <c r="U203" s="30"/>
      <c r="V203" s="30"/>
      <c r="W203" s="30"/>
      <c r="X203" s="30"/>
      <c r="Y203" s="30"/>
      <c r="Z203" s="30"/>
      <c r="AA203" s="30"/>
      <c r="AB203" s="30"/>
      <c r="AC203" s="30"/>
      <c r="AD203" s="30"/>
      <c r="AE203" s="30"/>
      <c r="AR203" s="153" t="s">
        <v>149</v>
      </c>
      <c r="AT203" s="153" t="s">
        <v>138</v>
      </c>
      <c r="AU203" s="153" t="s">
        <v>81</v>
      </c>
      <c r="AY203" s="18" t="s">
        <v>137</v>
      </c>
      <c r="BE203" s="154">
        <f>IF(N203="základní",J203,0)</f>
        <v>0</v>
      </c>
      <c r="BF203" s="154">
        <f>IF(N203="snížená",J203,0)</f>
        <v>0</v>
      </c>
      <c r="BG203" s="154">
        <f>IF(N203="zákl. přenesená",J203,0)</f>
        <v>0</v>
      </c>
      <c r="BH203" s="154">
        <f>IF(N203="sníž. přenesená",J203,0)</f>
        <v>0</v>
      </c>
      <c r="BI203" s="154">
        <f>IF(N203="nulová",J203,0)</f>
        <v>0</v>
      </c>
      <c r="BJ203" s="18" t="s">
        <v>79</v>
      </c>
      <c r="BK203" s="154">
        <f>ROUND(I203*H203,2)</f>
        <v>0</v>
      </c>
      <c r="BL203" s="18" t="s">
        <v>149</v>
      </c>
      <c r="BM203" s="153" t="s">
        <v>449</v>
      </c>
    </row>
    <row r="204" spans="1:65" s="12" customFormat="1" ht="22.9" customHeight="1">
      <c r="B204" s="130"/>
      <c r="D204" s="131" t="s">
        <v>71</v>
      </c>
      <c r="E204" s="140" t="s">
        <v>367</v>
      </c>
      <c r="F204" s="140" t="s">
        <v>368</v>
      </c>
      <c r="J204" s="141">
        <f>BK204</f>
        <v>0</v>
      </c>
      <c r="L204" s="130"/>
      <c r="M204" s="134"/>
      <c r="N204" s="135"/>
      <c r="O204" s="135"/>
      <c r="P204" s="136">
        <f>SUM(P205:P215)</f>
        <v>9.5931810000000013</v>
      </c>
      <c r="Q204" s="135"/>
      <c r="R204" s="136">
        <f>SUM(R205:R215)</f>
        <v>0</v>
      </c>
      <c r="S204" s="135"/>
      <c r="T204" s="137">
        <f>SUM(T205:T215)</f>
        <v>0</v>
      </c>
      <c r="AR204" s="131" t="s">
        <v>81</v>
      </c>
      <c r="AT204" s="138" t="s">
        <v>71</v>
      </c>
      <c r="AU204" s="138" t="s">
        <v>79</v>
      </c>
      <c r="AY204" s="131" t="s">
        <v>137</v>
      </c>
      <c r="BK204" s="139">
        <f>SUM(BK205:BK215)</f>
        <v>0</v>
      </c>
    </row>
    <row r="205" spans="1:65" s="2" customFormat="1" ht="33" customHeight="1">
      <c r="A205" s="30"/>
      <c r="B205" s="142"/>
      <c r="C205" s="143" t="s">
        <v>258</v>
      </c>
      <c r="D205" s="143" t="s">
        <v>138</v>
      </c>
      <c r="E205" s="144" t="s">
        <v>370</v>
      </c>
      <c r="F205" s="145" t="s">
        <v>371</v>
      </c>
      <c r="G205" s="146" t="s">
        <v>139</v>
      </c>
      <c r="H205" s="147">
        <v>17.667000000000002</v>
      </c>
      <c r="I205" s="148">
        <v>0</v>
      </c>
      <c r="J205" s="148">
        <f>ROUND(I205*H205,2)</f>
        <v>0</v>
      </c>
      <c r="K205" s="145" t="s">
        <v>1</v>
      </c>
      <c r="L205" s="31"/>
      <c r="M205" s="149" t="s">
        <v>1</v>
      </c>
      <c r="N205" s="150" t="s">
        <v>37</v>
      </c>
      <c r="O205" s="151">
        <v>0.54300000000000004</v>
      </c>
      <c r="P205" s="151">
        <f>O205*H205</f>
        <v>9.5931810000000013</v>
      </c>
      <c r="Q205" s="151">
        <v>0</v>
      </c>
      <c r="R205" s="151">
        <f>Q205*H205</f>
        <v>0</v>
      </c>
      <c r="S205" s="151">
        <v>0</v>
      </c>
      <c r="T205" s="152">
        <f>S205*H205</f>
        <v>0</v>
      </c>
      <c r="U205" s="30"/>
      <c r="V205" s="30"/>
      <c r="W205" s="30"/>
      <c r="X205" s="30"/>
      <c r="Y205" s="30"/>
      <c r="Z205" s="30"/>
      <c r="AA205" s="30"/>
      <c r="AB205" s="30"/>
      <c r="AC205" s="30"/>
      <c r="AD205" s="30"/>
      <c r="AE205" s="30"/>
      <c r="AR205" s="153" t="s">
        <v>149</v>
      </c>
      <c r="AT205" s="153" t="s">
        <v>138</v>
      </c>
      <c r="AU205" s="153" t="s">
        <v>81</v>
      </c>
      <c r="AY205" s="18" t="s">
        <v>137</v>
      </c>
      <c r="BE205" s="154">
        <f>IF(N205="základní",J205,0)</f>
        <v>0</v>
      </c>
      <c r="BF205" s="154">
        <f>IF(N205="snížená",J205,0)</f>
        <v>0</v>
      </c>
      <c r="BG205" s="154">
        <f>IF(N205="zákl. přenesená",J205,0)</f>
        <v>0</v>
      </c>
      <c r="BH205" s="154">
        <f>IF(N205="sníž. přenesená",J205,0)</f>
        <v>0</v>
      </c>
      <c r="BI205" s="154">
        <f>IF(N205="nulová",J205,0)</f>
        <v>0</v>
      </c>
      <c r="BJ205" s="18" t="s">
        <v>79</v>
      </c>
      <c r="BK205" s="154">
        <f>ROUND(I205*H205,2)</f>
        <v>0</v>
      </c>
      <c r="BL205" s="18" t="s">
        <v>149</v>
      </c>
      <c r="BM205" s="153" t="s">
        <v>450</v>
      </c>
    </row>
    <row r="206" spans="1:65" s="15" customFormat="1">
      <c r="B206" s="170"/>
      <c r="D206" s="156" t="s">
        <v>141</v>
      </c>
      <c r="E206" s="171" t="s">
        <v>1</v>
      </c>
      <c r="F206" s="172" t="s">
        <v>373</v>
      </c>
      <c r="H206" s="171" t="s">
        <v>1</v>
      </c>
      <c r="L206" s="170"/>
      <c r="M206" s="173"/>
      <c r="N206" s="174"/>
      <c r="O206" s="174"/>
      <c r="P206" s="174"/>
      <c r="Q206" s="174"/>
      <c r="R206" s="174"/>
      <c r="S206" s="174"/>
      <c r="T206" s="175"/>
      <c r="AT206" s="171" t="s">
        <v>141</v>
      </c>
      <c r="AU206" s="171" t="s">
        <v>81</v>
      </c>
      <c r="AV206" s="15" t="s">
        <v>79</v>
      </c>
      <c r="AW206" s="15" t="s">
        <v>28</v>
      </c>
      <c r="AX206" s="15" t="s">
        <v>72</v>
      </c>
      <c r="AY206" s="171" t="s">
        <v>137</v>
      </c>
    </row>
    <row r="207" spans="1:65" s="13" customFormat="1">
      <c r="B207" s="155"/>
      <c r="D207" s="156" t="s">
        <v>141</v>
      </c>
      <c r="E207" s="157" t="s">
        <v>1</v>
      </c>
      <c r="F207" s="158" t="s">
        <v>374</v>
      </c>
      <c r="H207" s="159">
        <v>7</v>
      </c>
      <c r="L207" s="155"/>
      <c r="M207" s="160"/>
      <c r="N207" s="161"/>
      <c r="O207" s="161"/>
      <c r="P207" s="161"/>
      <c r="Q207" s="161"/>
      <c r="R207" s="161"/>
      <c r="S207" s="161"/>
      <c r="T207" s="162"/>
      <c r="AT207" s="157" t="s">
        <v>141</v>
      </c>
      <c r="AU207" s="157" t="s">
        <v>81</v>
      </c>
      <c r="AV207" s="13" t="s">
        <v>81</v>
      </c>
      <c r="AW207" s="13" t="s">
        <v>28</v>
      </c>
      <c r="AX207" s="13" t="s">
        <v>72</v>
      </c>
      <c r="AY207" s="157" t="s">
        <v>137</v>
      </c>
    </row>
    <row r="208" spans="1:65" s="13" customFormat="1">
      <c r="B208" s="155"/>
      <c r="D208" s="156" t="s">
        <v>141</v>
      </c>
      <c r="E208" s="157" t="s">
        <v>1</v>
      </c>
      <c r="F208" s="158" t="s">
        <v>375</v>
      </c>
      <c r="H208" s="159">
        <v>2.625</v>
      </c>
      <c r="L208" s="155"/>
      <c r="M208" s="160"/>
      <c r="N208" s="161"/>
      <c r="O208" s="161"/>
      <c r="P208" s="161"/>
      <c r="Q208" s="161"/>
      <c r="R208" s="161"/>
      <c r="S208" s="161"/>
      <c r="T208" s="162"/>
      <c r="AT208" s="157" t="s">
        <v>141</v>
      </c>
      <c r="AU208" s="157" t="s">
        <v>81</v>
      </c>
      <c r="AV208" s="13" t="s">
        <v>81</v>
      </c>
      <c r="AW208" s="13" t="s">
        <v>28</v>
      </c>
      <c r="AX208" s="13" t="s">
        <v>72</v>
      </c>
      <c r="AY208" s="157" t="s">
        <v>137</v>
      </c>
    </row>
    <row r="209" spans="1:51" s="13" customFormat="1">
      <c r="B209" s="155"/>
      <c r="D209" s="156" t="s">
        <v>141</v>
      </c>
      <c r="E209" s="157" t="s">
        <v>1</v>
      </c>
      <c r="F209" s="158" t="s">
        <v>214</v>
      </c>
      <c r="H209" s="159">
        <v>1.75</v>
      </c>
      <c r="L209" s="155"/>
      <c r="M209" s="160"/>
      <c r="N209" s="161"/>
      <c r="O209" s="161"/>
      <c r="P209" s="161"/>
      <c r="Q209" s="161"/>
      <c r="R209" s="161"/>
      <c r="S209" s="161"/>
      <c r="T209" s="162"/>
      <c r="AT209" s="157" t="s">
        <v>141</v>
      </c>
      <c r="AU209" s="157" t="s">
        <v>81</v>
      </c>
      <c r="AV209" s="13" t="s">
        <v>81</v>
      </c>
      <c r="AW209" s="13" t="s">
        <v>28</v>
      </c>
      <c r="AX209" s="13" t="s">
        <v>72</v>
      </c>
      <c r="AY209" s="157" t="s">
        <v>137</v>
      </c>
    </row>
    <row r="210" spans="1:51" s="13" customFormat="1">
      <c r="B210" s="155"/>
      <c r="D210" s="156" t="s">
        <v>141</v>
      </c>
      <c r="E210" s="157" t="s">
        <v>1</v>
      </c>
      <c r="F210" s="158" t="s">
        <v>213</v>
      </c>
      <c r="H210" s="159">
        <v>1.82</v>
      </c>
      <c r="L210" s="155"/>
      <c r="M210" s="160"/>
      <c r="N210" s="161"/>
      <c r="O210" s="161"/>
      <c r="P210" s="161"/>
      <c r="Q210" s="161"/>
      <c r="R210" s="161"/>
      <c r="S210" s="161"/>
      <c r="T210" s="162"/>
      <c r="AT210" s="157" t="s">
        <v>141</v>
      </c>
      <c r="AU210" s="157" t="s">
        <v>81</v>
      </c>
      <c r="AV210" s="13" t="s">
        <v>81</v>
      </c>
      <c r="AW210" s="13" t="s">
        <v>28</v>
      </c>
      <c r="AX210" s="13" t="s">
        <v>72</v>
      </c>
      <c r="AY210" s="157" t="s">
        <v>137</v>
      </c>
    </row>
    <row r="211" spans="1:51" s="13" customFormat="1">
      <c r="B211" s="155"/>
      <c r="D211" s="156" t="s">
        <v>141</v>
      </c>
      <c r="E211" s="157" t="s">
        <v>1</v>
      </c>
      <c r="F211" s="158" t="s">
        <v>376</v>
      </c>
      <c r="H211" s="159">
        <v>15</v>
      </c>
      <c r="L211" s="155"/>
      <c r="M211" s="160"/>
      <c r="N211" s="161"/>
      <c r="O211" s="161"/>
      <c r="P211" s="161"/>
      <c r="Q211" s="161"/>
      <c r="R211" s="161"/>
      <c r="S211" s="161"/>
      <c r="T211" s="162"/>
      <c r="AT211" s="157" t="s">
        <v>141</v>
      </c>
      <c r="AU211" s="157" t="s">
        <v>81</v>
      </c>
      <c r="AV211" s="13" t="s">
        <v>81</v>
      </c>
      <c r="AW211" s="13" t="s">
        <v>28</v>
      </c>
      <c r="AX211" s="13" t="s">
        <v>72</v>
      </c>
      <c r="AY211" s="157" t="s">
        <v>137</v>
      </c>
    </row>
    <row r="212" spans="1:51" s="13" customFormat="1">
      <c r="B212" s="155"/>
      <c r="D212" s="156" t="s">
        <v>141</v>
      </c>
      <c r="E212" s="157" t="s">
        <v>1</v>
      </c>
      <c r="F212" s="158" t="s">
        <v>377</v>
      </c>
      <c r="H212" s="159">
        <v>1.25</v>
      </c>
      <c r="L212" s="155"/>
      <c r="M212" s="160"/>
      <c r="N212" s="161"/>
      <c r="O212" s="161"/>
      <c r="P212" s="161"/>
      <c r="Q212" s="161"/>
      <c r="R212" s="161"/>
      <c r="S212" s="161"/>
      <c r="T212" s="162"/>
      <c r="AT212" s="157" t="s">
        <v>141</v>
      </c>
      <c r="AU212" s="157" t="s">
        <v>81</v>
      </c>
      <c r="AV212" s="13" t="s">
        <v>81</v>
      </c>
      <c r="AW212" s="13" t="s">
        <v>28</v>
      </c>
      <c r="AX212" s="13" t="s">
        <v>72</v>
      </c>
      <c r="AY212" s="157" t="s">
        <v>137</v>
      </c>
    </row>
    <row r="213" spans="1:51" s="14" customFormat="1">
      <c r="B213" s="163"/>
      <c r="D213" s="156" t="s">
        <v>141</v>
      </c>
      <c r="E213" s="164" t="s">
        <v>1</v>
      </c>
      <c r="F213" s="165" t="s">
        <v>142</v>
      </c>
      <c r="H213" s="166">
        <v>29.445</v>
      </c>
      <c r="L213" s="163"/>
      <c r="M213" s="167"/>
      <c r="N213" s="168"/>
      <c r="O213" s="168"/>
      <c r="P213" s="168"/>
      <c r="Q213" s="168"/>
      <c r="R213" s="168"/>
      <c r="S213" s="168"/>
      <c r="T213" s="169"/>
      <c r="AT213" s="164" t="s">
        <v>141</v>
      </c>
      <c r="AU213" s="164" t="s">
        <v>81</v>
      </c>
      <c r="AV213" s="14" t="s">
        <v>140</v>
      </c>
      <c r="AW213" s="14" t="s">
        <v>28</v>
      </c>
      <c r="AX213" s="14" t="s">
        <v>72</v>
      </c>
      <c r="AY213" s="164" t="s">
        <v>137</v>
      </c>
    </row>
    <row r="214" spans="1:51" s="13" customFormat="1">
      <c r="B214" s="155"/>
      <c r="D214" s="156" t="s">
        <v>141</v>
      </c>
      <c r="E214" s="157" t="s">
        <v>1</v>
      </c>
      <c r="F214" s="158" t="s">
        <v>451</v>
      </c>
      <c r="H214" s="159">
        <v>17.667000000000002</v>
      </c>
      <c r="L214" s="155"/>
      <c r="M214" s="160"/>
      <c r="N214" s="161"/>
      <c r="O214" s="161"/>
      <c r="P214" s="161"/>
      <c r="Q214" s="161"/>
      <c r="R214" s="161"/>
      <c r="S214" s="161"/>
      <c r="T214" s="162"/>
      <c r="AT214" s="157" t="s">
        <v>141</v>
      </c>
      <c r="AU214" s="157" t="s">
        <v>81</v>
      </c>
      <c r="AV214" s="13" t="s">
        <v>81</v>
      </c>
      <c r="AW214" s="13" t="s">
        <v>28</v>
      </c>
      <c r="AX214" s="13" t="s">
        <v>72</v>
      </c>
      <c r="AY214" s="157" t="s">
        <v>137</v>
      </c>
    </row>
    <row r="215" spans="1:51" s="14" customFormat="1">
      <c r="B215" s="163"/>
      <c r="D215" s="156" t="s">
        <v>141</v>
      </c>
      <c r="E215" s="164" t="s">
        <v>1</v>
      </c>
      <c r="F215" s="165" t="s">
        <v>142</v>
      </c>
      <c r="H215" s="166">
        <v>17.667000000000002</v>
      </c>
      <c r="L215" s="163"/>
      <c r="M215" s="179"/>
      <c r="N215" s="180"/>
      <c r="O215" s="180"/>
      <c r="P215" s="180"/>
      <c r="Q215" s="180"/>
      <c r="R215" s="180"/>
      <c r="S215" s="180"/>
      <c r="T215" s="181"/>
      <c r="AT215" s="164" t="s">
        <v>141</v>
      </c>
      <c r="AU215" s="164" t="s">
        <v>81</v>
      </c>
      <c r="AV215" s="14" t="s">
        <v>140</v>
      </c>
      <c r="AW215" s="14" t="s">
        <v>28</v>
      </c>
      <c r="AX215" s="14" t="s">
        <v>79</v>
      </c>
      <c r="AY215" s="164" t="s">
        <v>137</v>
      </c>
    </row>
    <row r="216" spans="1:51" s="2" customFormat="1" ht="6.95" customHeight="1">
      <c r="A216" s="30"/>
      <c r="B216" s="45"/>
      <c r="C216" s="46"/>
      <c r="D216" s="46"/>
      <c r="E216" s="46"/>
      <c r="F216" s="46"/>
      <c r="G216" s="46"/>
      <c r="H216" s="46"/>
      <c r="I216" s="46"/>
      <c r="J216" s="46"/>
      <c r="K216" s="46"/>
      <c r="L216" s="31"/>
      <c r="M216" s="30"/>
      <c r="O216" s="30"/>
      <c r="P216" s="30"/>
      <c r="Q216" s="30"/>
      <c r="R216" s="30"/>
      <c r="S216" s="30"/>
      <c r="T216" s="30"/>
      <c r="U216" s="30"/>
      <c r="V216" s="30"/>
      <c r="W216" s="30"/>
      <c r="X216" s="30"/>
      <c r="Y216" s="30"/>
      <c r="Z216" s="30"/>
      <c r="AA216" s="30"/>
      <c r="AB216" s="30"/>
      <c r="AC216" s="30"/>
      <c r="AD216" s="30"/>
      <c r="AE216" s="30"/>
    </row>
  </sheetData>
  <autoFilter ref="C130:K215"/>
  <mergeCells count="12">
    <mergeCell ref="E123:H123"/>
    <mergeCell ref="L2:V2"/>
    <mergeCell ref="E85:H85"/>
    <mergeCell ref="E87:H87"/>
    <mergeCell ref="E89:H89"/>
    <mergeCell ref="E119:H119"/>
    <mergeCell ref="E121:H121"/>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28"/>
  <sheetViews>
    <sheetView showGridLines="0" topLeftCell="A118" workbookViewId="0">
      <selection activeCell="I133" sqref="I133"/>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2"/>
    </row>
    <row r="2" spans="1:46" s="1" customFormat="1" ht="36.950000000000003" customHeight="1">
      <c r="L2" s="296" t="s">
        <v>5</v>
      </c>
      <c r="M2" s="297"/>
      <c r="N2" s="297"/>
      <c r="O2" s="297"/>
      <c r="P2" s="297"/>
      <c r="Q2" s="297"/>
      <c r="R2" s="297"/>
      <c r="S2" s="297"/>
      <c r="T2" s="297"/>
      <c r="U2" s="297"/>
      <c r="V2" s="297"/>
      <c r="AT2" s="18" t="s">
        <v>102</v>
      </c>
    </row>
    <row r="3" spans="1:46" s="1" customFormat="1" ht="6.95" customHeight="1">
      <c r="B3" s="19"/>
      <c r="C3" s="20"/>
      <c r="D3" s="20"/>
      <c r="E3" s="20"/>
      <c r="F3" s="20"/>
      <c r="G3" s="20"/>
      <c r="H3" s="20"/>
      <c r="I3" s="20"/>
      <c r="J3" s="20"/>
      <c r="K3" s="20"/>
      <c r="L3" s="21"/>
      <c r="AT3" s="18" t="s">
        <v>81</v>
      </c>
    </row>
    <row r="4" spans="1:46" s="1" customFormat="1" ht="24.95" customHeight="1">
      <c r="B4" s="21"/>
      <c r="D4" s="22" t="s">
        <v>107</v>
      </c>
      <c r="L4" s="21"/>
      <c r="M4" s="93" t="s">
        <v>10</v>
      </c>
      <c r="AT4" s="18" t="s">
        <v>3</v>
      </c>
    </row>
    <row r="5" spans="1:46" s="1" customFormat="1" ht="6.95" customHeight="1">
      <c r="B5" s="21"/>
      <c r="L5" s="21"/>
    </row>
    <row r="6" spans="1:46" s="1" customFormat="1" ht="12" customHeight="1">
      <c r="B6" s="21"/>
      <c r="D6" s="27" t="s">
        <v>14</v>
      </c>
      <c r="L6" s="21"/>
    </row>
    <row r="7" spans="1:46" s="1" customFormat="1" ht="16.5" customHeight="1">
      <c r="B7" s="21"/>
      <c r="E7" s="333" t="str">
        <f>'Rekapitulace stavby'!K6</f>
        <v>Komunitní centrum a hasičská zbrojnice Hněvčeves</v>
      </c>
      <c r="F7" s="334"/>
      <c r="G7" s="334"/>
      <c r="H7" s="334"/>
      <c r="L7" s="21"/>
    </row>
    <row r="8" spans="1:46" s="1" customFormat="1" ht="12" customHeight="1">
      <c r="B8" s="21"/>
      <c r="D8" s="27" t="s">
        <v>108</v>
      </c>
      <c r="L8" s="21"/>
    </row>
    <row r="9" spans="1:46" s="2" customFormat="1" ht="16.5" customHeight="1">
      <c r="A9" s="30"/>
      <c r="B9" s="31"/>
      <c r="C9" s="30"/>
      <c r="D9" s="30"/>
      <c r="E9" s="333" t="s">
        <v>394</v>
      </c>
      <c r="F9" s="332"/>
      <c r="G9" s="332"/>
      <c r="H9" s="332"/>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110</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324" t="s">
        <v>452</v>
      </c>
      <c r="F11" s="332"/>
      <c r="G11" s="332"/>
      <c r="H11" s="332"/>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16</v>
      </c>
      <c r="E13" s="30"/>
      <c r="F13" s="25" t="s">
        <v>1</v>
      </c>
      <c r="G13" s="30"/>
      <c r="H13" s="30"/>
      <c r="I13" s="27" t="s">
        <v>17</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18</v>
      </c>
      <c r="E14" s="30"/>
      <c r="F14" s="25" t="s">
        <v>19</v>
      </c>
      <c r="G14" s="30"/>
      <c r="H14" s="30"/>
      <c r="I14" s="27" t="s">
        <v>20</v>
      </c>
      <c r="J14" s="53">
        <f>'Rekapitulace stavby'!AN8</f>
        <v>44612</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21</v>
      </c>
      <c r="E16" s="30"/>
      <c r="F16" s="30"/>
      <c r="G16" s="30"/>
      <c r="H16" s="30"/>
      <c r="I16" s="27" t="s">
        <v>22</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23</v>
      </c>
      <c r="F17" s="30"/>
      <c r="G17" s="30"/>
      <c r="H17" s="30"/>
      <c r="I17" s="27" t="s">
        <v>24</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25</v>
      </c>
      <c r="E19" s="30"/>
      <c r="F19" s="30"/>
      <c r="G19" s="30"/>
      <c r="H19" s="30"/>
      <c r="I19" s="27" t="s">
        <v>22</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317">
        <f>'Rekapitulace stavby'!E14</f>
        <v>0</v>
      </c>
      <c r="F20" s="317"/>
      <c r="G20" s="317"/>
      <c r="H20" s="317"/>
      <c r="I20" s="27" t="s">
        <v>24</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27</v>
      </c>
      <c r="E22" s="30"/>
      <c r="F22" s="30"/>
      <c r="G22" s="30"/>
      <c r="H22" s="30"/>
      <c r="I22" s="27" t="s">
        <v>22</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24</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29</v>
      </c>
      <c r="E25" s="30"/>
      <c r="F25" s="30"/>
      <c r="G25" s="30"/>
      <c r="H25" s="30"/>
      <c r="I25" s="27" t="s">
        <v>22</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24</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30</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214.5" customHeight="1">
      <c r="A29" s="94"/>
      <c r="B29" s="95"/>
      <c r="C29" s="94"/>
      <c r="D29" s="94"/>
      <c r="E29" s="319" t="s">
        <v>111</v>
      </c>
      <c r="F29" s="319"/>
      <c r="G29" s="319"/>
      <c r="H29" s="319"/>
      <c r="I29" s="94"/>
      <c r="J29" s="94"/>
      <c r="K29" s="94"/>
      <c r="L29" s="96"/>
      <c r="S29" s="94"/>
      <c r="T29" s="94"/>
      <c r="U29" s="94"/>
      <c r="V29" s="94"/>
      <c r="W29" s="94"/>
      <c r="X29" s="94"/>
      <c r="Y29" s="94"/>
      <c r="Z29" s="94"/>
      <c r="AA29" s="94"/>
      <c r="AB29" s="94"/>
      <c r="AC29" s="94"/>
      <c r="AD29" s="94"/>
      <c r="AE29" s="94"/>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97" t="s">
        <v>32</v>
      </c>
      <c r="E32" s="30"/>
      <c r="F32" s="30"/>
      <c r="G32" s="30"/>
      <c r="H32" s="30"/>
      <c r="I32" s="30"/>
      <c r="J32" s="69">
        <f>ROUND(J120,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34</v>
      </c>
      <c r="G34" s="30"/>
      <c r="H34" s="30"/>
      <c r="I34" s="34" t="s">
        <v>33</v>
      </c>
      <c r="J34" s="34" t="s">
        <v>35</v>
      </c>
      <c r="K34" s="30"/>
      <c r="L34" s="40"/>
      <c r="S34" s="30"/>
      <c r="T34" s="30"/>
      <c r="U34" s="30"/>
      <c r="V34" s="30"/>
      <c r="W34" s="30"/>
      <c r="X34" s="30"/>
      <c r="Y34" s="30"/>
      <c r="Z34" s="30"/>
      <c r="AA34" s="30"/>
      <c r="AB34" s="30"/>
      <c r="AC34" s="30"/>
      <c r="AD34" s="30"/>
      <c r="AE34" s="30"/>
    </row>
    <row r="35" spans="1:31" s="2" customFormat="1" ht="14.45" customHeight="1">
      <c r="A35" s="30"/>
      <c r="B35" s="31"/>
      <c r="C35" s="30"/>
      <c r="D35" s="98" t="s">
        <v>36</v>
      </c>
      <c r="E35" s="27" t="s">
        <v>37</v>
      </c>
      <c r="F35" s="99">
        <f>ROUND((SUM(BE120:BE127)),  2)</f>
        <v>0</v>
      </c>
      <c r="G35" s="30"/>
      <c r="H35" s="30"/>
      <c r="I35" s="100">
        <v>0.21</v>
      </c>
      <c r="J35" s="99">
        <f>ROUND(((SUM(BE120:BE127))*I35),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38</v>
      </c>
      <c r="F36" s="99">
        <f>ROUND((SUM(BF120:BF127)),  2)</f>
        <v>0</v>
      </c>
      <c r="G36" s="30"/>
      <c r="H36" s="30"/>
      <c r="I36" s="100">
        <v>0.15</v>
      </c>
      <c r="J36" s="99">
        <f>ROUND(((SUM(BF120:BF127))*I36),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39</v>
      </c>
      <c r="F37" s="99">
        <f>ROUND((SUM(BG120:BG127)),  2)</f>
        <v>0</v>
      </c>
      <c r="G37" s="30"/>
      <c r="H37" s="30"/>
      <c r="I37" s="100">
        <v>0.21</v>
      </c>
      <c r="J37" s="99">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40</v>
      </c>
      <c r="F38" s="99">
        <f>ROUND((SUM(BH120:BH127)),  2)</f>
        <v>0</v>
      </c>
      <c r="G38" s="30"/>
      <c r="H38" s="30"/>
      <c r="I38" s="100">
        <v>0.15</v>
      </c>
      <c r="J38" s="99">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41</v>
      </c>
      <c r="F39" s="99">
        <f>ROUND((SUM(BI120:BI127)),  2)</f>
        <v>0</v>
      </c>
      <c r="G39" s="30"/>
      <c r="H39" s="30"/>
      <c r="I39" s="100">
        <v>0</v>
      </c>
      <c r="J39" s="99">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1"/>
      <c r="D41" s="102" t="s">
        <v>42</v>
      </c>
      <c r="E41" s="58"/>
      <c r="F41" s="58"/>
      <c r="G41" s="103" t="s">
        <v>43</v>
      </c>
      <c r="H41" s="104" t="s">
        <v>44</v>
      </c>
      <c r="I41" s="58"/>
      <c r="J41" s="105">
        <f>SUM(J32:J39)</f>
        <v>0</v>
      </c>
      <c r="K41" s="106"/>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45</v>
      </c>
      <c r="E50" s="42"/>
      <c r="F50" s="42"/>
      <c r="G50" s="41" t="s">
        <v>46</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47</v>
      </c>
      <c r="E61" s="33"/>
      <c r="F61" s="107" t="s">
        <v>48</v>
      </c>
      <c r="G61" s="43" t="s">
        <v>47</v>
      </c>
      <c r="H61" s="33"/>
      <c r="I61" s="33"/>
      <c r="J61" s="108" t="s">
        <v>48</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49</v>
      </c>
      <c r="E65" s="44"/>
      <c r="F65" s="44"/>
      <c r="G65" s="41" t="s">
        <v>50</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47</v>
      </c>
      <c r="E76" s="33"/>
      <c r="F76" s="107" t="s">
        <v>48</v>
      </c>
      <c r="G76" s="43" t="s">
        <v>47</v>
      </c>
      <c r="H76" s="33"/>
      <c r="I76" s="33"/>
      <c r="J76" s="108" t="s">
        <v>48</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112</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333" t="str">
        <f>E7</f>
        <v>Komunitní centrum a hasičská zbrojnice Hněvčeves</v>
      </c>
      <c r="F85" s="334"/>
      <c r="G85" s="334"/>
      <c r="H85" s="334"/>
      <c r="I85" s="30"/>
      <c r="J85" s="30"/>
      <c r="K85" s="30"/>
      <c r="L85" s="40"/>
      <c r="S85" s="30"/>
      <c r="T85" s="30"/>
      <c r="U85" s="30"/>
      <c r="V85" s="30"/>
      <c r="W85" s="30"/>
      <c r="X85" s="30"/>
      <c r="Y85" s="30"/>
      <c r="Z85" s="30"/>
      <c r="AA85" s="30"/>
      <c r="AB85" s="30"/>
      <c r="AC85" s="30"/>
      <c r="AD85" s="30"/>
      <c r="AE85" s="30"/>
    </row>
    <row r="86" spans="1:31" s="1" customFormat="1" ht="12" customHeight="1">
      <c r="B86" s="21"/>
      <c r="C86" s="27" t="s">
        <v>108</v>
      </c>
      <c r="L86" s="21"/>
    </row>
    <row r="87" spans="1:31" s="2" customFormat="1" ht="16.5" customHeight="1">
      <c r="A87" s="30"/>
      <c r="B87" s="31"/>
      <c r="C87" s="30"/>
      <c r="D87" s="30"/>
      <c r="E87" s="333" t="s">
        <v>394</v>
      </c>
      <c r="F87" s="332"/>
      <c r="G87" s="332"/>
      <c r="H87" s="332"/>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110</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324" t="str">
        <f>E11</f>
        <v>03.1 - Zpevněné plochy</v>
      </c>
      <c r="F89" s="332"/>
      <c r="G89" s="332"/>
      <c r="H89" s="332"/>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18</v>
      </c>
      <c r="D91" s="30"/>
      <c r="E91" s="30"/>
      <c r="F91" s="25" t="str">
        <f>F14</f>
        <v>Hněvčeves 54</v>
      </c>
      <c r="G91" s="30"/>
      <c r="H91" s="30"/>
      <c r="I91" s="27" t="s">
        <v>20</v>
      </c>
      <c r="J91" s="53">
        <f>IF(J14="","",J14)</f>
        <v>44612</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21</v>
      </c>
      <c r="D93" s="30"/>
      <c r="E93" s="30"/>
      <c r="F93" s="25" t="str">
        <f>E17</f>
        <v>Obec Hněvčeves, Hněvčeves 54, 503 15</v>
      </c>
      <c r="G93" s="30"/>
      <c r="H93" s="30"/>
      <c r="I93" s="27" t="s">
        <v>27</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25</v>
      </c>
      <c r="D94" s="30"/>
      <c r="E94" s="30"/>
      <c r="F94" s="25">
        <f>IF(E20="","",E20)</f>
        <v>0</v>
      </c>
      <c r="G94" s="30"/>
      <c r="H94" s="30"/>
      <c r="I94" s="27" t="s">
        <v>29</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09" t="s">
        <v>113</v>
      </c>
      <c r="D96" s="101"/>
      <c r="E96" s="101"/>
      <c r="F96" s="101"/>
      <c r="G96" s="101"/>
      <c r="H96" s="101"/>
      <c r="I96" s="101"/>
      <c r="J96" s="110" t="s">
        <v>114</v>
      </c>
      <c r="K96" s="101"/>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1" t="s">
        <v>115</v>
      </c>
      <c r="D98" s="30"/>
      <c r="E98" s="30"/>
      <c r="F98" s="30"/>
      <c r="G98" s="30"/>
      <c r="H98" s="30"/>
      <c r="I98" s="30"/>
      <c r="J98" s="69">
        <f>J120</f>
        <v>0</v>
      </c>
      <c r="K98" s="30"/>
      <c r="L98" s="40"/>
      <c r="S98" s="30"/>
      <c r="T98" s="30"/>
      <c r="U98" s="30"/>
      <c r="V98" s="30"/>
      <c r="W98" s="30"/>
      <c r="X98" s="30"/>
      <c r="Y98" s="30"/>
      <c r="Z98" s="30"/>
      <c r="AA98" s="30"/>
      <c r="AB98" s="30"/>
      <c r="AC98" s="30"/>
      <c r="AD98" s="30"/>
      <c r="AE98" s="30"/>
      <c r="AU98" s="18" t="s">
        <v>116</v>
      </c>
    </row>
    <row r="99" spans="1:47" s="2" customFormat="1" ht="21.75" customHeight="1">
      <c r="A99" s="30"/>
      <c r="B99" s="31"/>
      <c r="C99" s="30"/>
      <c r="D99" s="30"/>
      <c r="E99" s="30"/>
      <c r="F99" s="30"/>
      <c r="G99" s="30"/>
      <c r="H99" s="30"/>
      <c r="I99" s="30"/>
      <c r="J99" s="30"/>
      <c r="K99" s="30"/>
      <c r="L99" s="40"/>
      <c r="S99" s="30"/>
      <c r="T99" s="30"/>
      <c r="U99" s="30"/>
      <c r="V99" s="30"/>
      <c r="W99" s="30"/>
      <c r="X99" s="30"/>
      <c r="Y99" s="30"/>
      <c r="Z99" s="30"/>
      <c r="AA99" s="30"/>
      <c r="AB99" s="30"/>
      <c r="AC99" s="30"/>
      <c r="AD99" s="30"/>
      <c r="AE99" s="30"/>
    </row>
    <row r="100" spans="1:47" s="2" customFormat="1" ht="6.95" customHeight="1">
      <c r="A100" s="30"/>
      <c r="B100" s="45"/>
      <c r="C100" s="46"/>
      <c r="D100" s="46"/>
      <c r="E100" s="46"/>
      <c r="F100" s="46"/>
      <c r="G100" s="46"/>
      <c r="H100" s="46"/>
      <c r="I100" s="46"/>
      <c r="J100" s="46"/>
      <c r="K100" s="46"/>
      <c r="L100" s="40"/>
      <c r="S100" s="30"/>
      <c r="T100" s="30"/>
      <c r="U100" s="30"/>
      <c r="V100" s="30"/>
      <c r="W100" s="30"/>
      <c r="X100" s="30"/>
      <c r="Y100" s="30"/>
      <c r="Z100" s="30"/>
      <c r="AA100" s="30"/>
      <c r="AB100" s="30"/>
      <c r="AC100" s="30"/>
      <c r="AD100" s="30"/>
      <c r="AE100" s="30"/>
    </row>
    <row r="104" spans="1:47" s="2" customFormat="1" ht="6.95" customHeight="1">
      <c r="A104" s="30"/>
      <c r="B104" s="47"/>
      <c r="C104" s="48"/>
      <c r="D104" s="48"/>
      <c r="E104" s="48"/>
      <c r="F104" s="48"/>
      <c r="G104" s="48"/>
      <c r="H104" s="48"/>
      <c r="I104" s="48"/>
      <c r="J104" s="48"/>
      <c r="K104" s="48"/>
      <c r="L104" s="40"/>
      <c r="S104" s="30"/>
      <c r="T104" s="30"/>
      <c r="U104" s="30"/>
      <c r="V104" s="30"/>
      <c r="W104" s="30"/>
      <c r="X104" s="30"/>
      <c r="Y104" s="30"/>
      <c r="Z104" s="30"/>
      <c r="AA104" s="30"/>
      <c r="AB104" s="30"/>
      <c r="AC104" s="30"/>
      <c r="AD104" s="30"/>
      <c r="AE104" s="30"/>
    </row>
    <row r="105" spans="1:47" s="2" customFormat="1" ht="24.95" customHeight="1">
      <c r="A105" s="30"/>
      <c r="B105" s="31"/>
      <c r="C105" s="22" t="s">
        <v>122</v>
      </c>
      <c r="D105" s="30"/>
      <c r="E105" s="30"/>
      <c r="F105" s="30"/>
      <c r="G105" s="30"/>
      <c r="H105" s="30"/>
      <c r="I105" s="30"/>
      <c r="J105" s="30"/>
      <c r="K105" s="30"/>
      <c r="L105" s="40"/>
      <c r="S105" s="30"/>
      <c r="T105" s="30"/>
      <c r="U105" s="30"/>
      <c r="V105" s="30"/>
      <c r="W105" s="30"/>
      <c r="X105" s="30"/>
      <c r="Y105" s="30"/>
      <c r="Z105" s="30"/>
      <c r="AA105" s="30"/>
      <c r="AB105" s="30"/>
      <c r="AC105" s="30"/>
      <c r="AD105" s="30"/>
      <c r="AE105" s="30"/>
    </row>
    <row r="106" spans="1:47" s="2" customFormat="1" ht="6.95" customHeight="1">
      <c r="A106" s="30"/>
      <c r="B106" s="31"/>
      <c r="C106" s="30"/>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12" customHeight="1">
      <c r="A107" s="30"/>
      <c r="B107" s="31"/>
      <c r="C107" s="27" t="s">
        <v>14</v>
      </c>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16.5" customHeight="1">
      <c r="A108" s="30"/>
      <c r="B108" s="31"/>
      <c r="C108" s="30"/>
      <c r="D108" s="30"/>
      <c r="E108" s="333" t="str">
        <f>E7</f>
        <v>Komunitní centrum a hasičská zbrojnice Hněvčeves</v>
      </c>
      <c r="F108" s="334"/>
      <c r="G108" s="334"/>
      <c r="H108" s="334"/>
      <c r="I108" s="30"/>
      <c r="J108" s="30"/>
      <c r="K108" s="30"/>
      <c r="L108" s="40"/>
      <c r="S108" s="30"/>
      <c r="T108" s="30"/>
      <c r="U108" s="30"/>
      <c r="V108" s="30"/>
      <c r="W108" s="30"/>
      <c r="X108" s="30"/>
      <c r="Y108" s="30"/>
      <c r="Z108" s="30"/>
      <c r="AA108" s="30"/>
      <c r="AB108" s="30"/>
      <c r="AC108" s="30"/>
      <c r="AD108" s="30"/>
      <c r="AE108" s="30"/>
    </row>
    <row r="109" spans="1:47" s="1" customFormat="1" ht="12" customHeight="1">
      <c r="B109" s="21"/>
      <c r="C109" s="27" t="s">
        <v>108</v>
      </c>
      <c r="L109" s="21"/>
    </row>
    <row r="110" spans="1:47" s="2" customFormat="1" ht="16.5" customHeight="1">
      <c r="A110" s="30"/>
      <c r="B110" s="31"/>
      <c r="C110" s="30"/>
      <c r="D110" s="30"/>
      <c r="E110" s="333" t="s">
        <v>394</v>
      </c>
      <c r="F110" s="332"/>
      <c r="G110" s="332"/>
      <c r="H110" s="332"/>
      <c r="I110" s="30"/>
      <c r="J110" s="30"/>
      <c r="K110" s="30"/>
      <c r="L110" s="40"/>
      <c r="S110" s="30"/>
      <c r="T110" s="30"/>
      <c r="U110" s="30"/>
      <c r="V110" s="30"/>
      <c r="W110" s="30"/>
      <c r="X110" s="30"/>
      <c r="Y110" s="30"/>
      <c r="Z110" s="30"/>
      <c r="AA110" s="30"/>
      <c r="AB110" s="30"/>
      <c r="AC110" s="30"/>
      <c r="AD110" s="30"/>
      <c r="AE110" s="30"/>
    </row>
    <row r="111" spans="1:47" s="2" customFormat="1" ht="12" customHeight="1">
      <c r="A111" s="30"/>
      <c r="B111" s="31"/>
      <c r="C111" s="27" t="s">
        <v>110</v>
      </c>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47" s="2" customFormat="1" ht="16.5" customHeight="1">
      <c r="A112" s="30"/>
      <c r="B112" s="31"/>
      <c r="C112" s="30"/>
      <c r="D112" s="30"/>
      <c r="E112" s="324" t="str">
        <f>E11</f>
        <v>03.1 - Zpevněné plochy</v>
      </c>
      <c r="F112" s="332"/>
      <c r="G112" s="332"/>
      <c r="H112" s="332"/>
      <c r="I112" s="30"/>
      <c r="J112" s="30"/>
      <c r="K112" s="30"/>
      <c r="L112" s="40"/>
      <c r="S112" s="30"/>
      <c r="T112" s="30"/>
      <c r="U112" s="30"/>
      <c r="V112" s="30"/>
      <c r="W112" s="30"/>
      <c r="X112" s="30"/>
      <c r="Y112" s="30"/>
      <c r="Z112" s="30"/>
      <c r="AA112" s="30"/>
      <c r="AB112" s="30"/>
      <c r="AC112" s="30"/>
      <c r="AD112" s="30"/>
      <c r="AE112" s="30"/>
    </row>
    <row r="113" spans="1:65" s="2" customFormat="1" ht="6.95" customHeight="1">
      <c r="A113" s="30"/>
      <c r="B113" s="31"/>
      <c r="C113" s="30"/>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5" s="2" customFormat="1" ht="12" customHeight="1">
      <c r="A114" s="30"/>
      <c r="B114" s="31"/>
      <c r="C114" s="27" t="s">
        <v>18</v>
      </c>
      <c r="D114" s="30"/>
      <c r="E114" s="30"/>
      <c r="F114" s="25" t="str">
        <f>F14</f>
        <v>Hněvčeves 54</v>
      </c>
      <c r="G114" s="30"/>
      <c r="H114" s="30"/>
      <c r="I114" s="27" t="s">
        <v>20</v>
      </c>
      <c r="J114" s="53">
        <f>IF(J14="","",J14)</f>
        <v>44612</v>
      </c>
      <c r="K114" s="30"/>
      <c r="L114" s="40"/>
      <c r="S114" s="30"/>
      <c r="T114" s="30"/>
      <c r="U114" s="30"/>
      <c r="V114" s="30"/>
      <c r="W114" s="30"/>
      <c r="X114" s="30"/>
      <c r="Y114" s="30"/>
      <c r="Z114" s="30"/>
      <c r="AA114" s="30"/>
      <c r="AB114" s="30"/>
      <c r="AC114" s="30"/>
      <c r="AD114" s="30"/>
      <c r="AE114" s="30"/>
    </row>
    <row r="115" spans="1:65"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2" customFormat="1" ht="15.2" customHeight="1">
      <c r="A116" s="30"/>
      <c r="B116" s="31"/>
      <c r="C116" s="27" t="s">
        <v>21</v>
      </c>
      <c r="D116" s="30"/>
      <c r="E116" s="30"/>
      <c r="F116" s="25" t="str">
        <f>E17</f>
        <v>Obec Hněvčeves, Hněvčeves 54, 503 15</v>
      </c>
      <c r="G116" s="30"/>
      <c r="H116" s="30"/>
      <c r="I116" s="27" t="s">
        <v>27</v>
      </c>
      <c r="J116" s="28" t="str">
        <f>E23</f>
        <v xml:space="preserve"> </v>
      </c>
      <c r="K116" s="30"/>
      <c r="L116" s="40"/>
      <c r="S116" s="30"/>
      <c r="T116" s="30"/>
      <c r="U116" s="30"/>
      <c r="V116" s="30"/>
      <c r="W116" s="30"/>
      <c r="X116" s="30"/>
      <c r="Y116" s="30"/>
      <c r="Z116" s="30"/>
      <c r="AA116" s="30"/>
      <c r="AB116" s="30"/>
      <c r="AC116" s="30"/>
      <c r="AD116" s="30"/>
      <c r="AE116" s="30"/>
    </row>
    <row r="117" spans="1:65" s="2" customFormat="1" ht="15.2" customHeight="1">
      <c r="A117" s="30"/>
      <c r="B117" s="31"/>
      <c r="C117" s="27" t="s">
        <v>25</v>
      </c>
      <c r="D117" s="30"/>
      <c r="E117" s="30"/>
      <c r="F117" s="25">
        <f>IF(E20="","",E20)</f>
        <v>0</v>
      </c>
      <c r="G117" s="30"/>
      <c r="H117" s="30"/>
      <c r="I117" s="27" t="s">
        <v>29</v>
      </c>
      <c r="J117" s="28" t="str">
        <f>E26</f>
        <v xml:space="preserve"> </v>
      </c>
      <c r="K117" s="30"/>
      <c r="L117" s="40"/>
      <c r="S117" s="30"/>
      <c r="T117" s="30"/>
      <c r="U117" s="30"/>
      <c r="V117" s="30"/>
      <c r="W117" s="30"/>
      <c r="X117" s="30"/>
      <c r="Y117" s="30"/>
      <c r="Z117" s="30"/>
      <c r="AA117" s="30"/>
      <c r="AB117" s="30"/>
      <c r="AC117" s="30"/>
      <c r="AD117" s="30"/>
      <c r="AE117" s="30"/>
    </row>
    <row r="118" spans="1:65" s="2" customFormat="1" ht="10.35" customHeight="1">
      <c r="A118" s="30"/>
      <c r="B118" s="31"/>
      <c r="C118" s="30"/>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5" s="11" customFormat="1" ht="29.25" customHeight="1">
      <c r="A119" s="120"/>
      <c r="B119" s="121"/>
      <c r="C119" s="122" t="s">
        <v>123</v>
      </c>
      <c r="D119" s="123" t="s">
        <v>57</v>
      </c>
      <c r="E119" s="123" t="s">
        <v>53</v>
      </c>
      <c r="F119" s="123" t="s">
        <v>54</v>
      </c>
      <c r="G119" s="123" t="s">
        <v>124</v>
      </c>
      <c r="H119" s="123" t="s">
        <v>125</v>
      </c>
      <c r="I119" s="123" t="s">
        <v>126</v>
      </c>
      <c r="J119" s="123" t="s">
        <v>114</v>
      </c>
      <c r="K119" s="124" t="s">
        <v>127</v>
      </c>
      <c r="L119" s="125"/>
      <c r="M119" s="60" t="s">
        <v>1</v>
      </c>
      <c r="N119" s="61" t="s">
        <v>36</v>
      </c>
      <c r="O119" s="61" t="s">
        <v>128</v>
      </c>
      <c r="P119" s="61" t="s">
        <v>129</v>
      </c>
      <c r="Q119" s="61" t="s">
        <v>130</v>
      </c>
      <c r="R119" s="61" t="s">
        <v>131</v>
      </c>
      <c r="S119" s="61" t="s">
        <v>132</v>
      </c>
      <c r="T119" s="62" t="s">
        <v>133</v>
      </c>
      <c r="U119" s="120"/>
      <c r="V119" s="120"/>
      <c r="W119" s="120"/>
      <c r="X119" s="120"/>
      <c r="Y119" s="120"/>
      <c r="Z119" s="120"/>
      <c r="AA119" s="120"/>
      <c r="AB119" s="120"/>
      <c r="AC119" s="120"/>
      <c r="AD119" s="120"/>
      <c r="AE119" s="120"/>
    </row>
    <row r="120" spans="1:65" s="2" customFormat="1" ht="22.9" customHeight="1">
      <c r="A120" s="30"/>
      <c r="B120" s="31"/>
      <c r="C120" s="67" t="s">
        <v>134</v>
      </c>
      <c r="D120" s="30"/>
      <c r="E120" s="30"/>
      <c r="F120" s="30"/>
      <c r="G120" s="30"/>
      <c r="H120" s="30"/>
      <c r="I120" s="30"/>
      <c r="J120" s="126">
        <f>BK120</f>
        <v>0</v>
      </c>
      <c r="K120" s="30"/>
      <c r="L120" s="31"/>
      <c r="M120" s="63"/>
      <c r="N120" s="54"/>
      <c r="O120" s="64"/>
      <c r="P120" s="127">
        <f>SUM(P121:P127)</f>
        <v>0</v>
      </c>
      <c r="Q120" s="64"/>
      <c r="R120" s="127">
        <f>SUM(R121:R127)</f>
        <v>0</v>
      </c>
      <c r="S120" s="64"/>
      <c r="T120" s="128">
        <f>SUM(T121:T127)</f>
        <v>0</v>
      </c>
      <c r="U120" s="30"/>
      <c r="V120" s="30"/>
      <c r="W120" s="30"/>
      <c r="X120" s="30"/>
      <c r="Y120" s="30"/>
      <c r="Z120" s="30"/>
      <c r="AA120" s="30"/>
      <c r="AB120" s="30"/>
      <c r="AC120" s="30"/>
      <c r="AD120" s="30"/>
      <c r="AE120" s="30"/>
      <c r="AT120" s="18" t="s">
        <v>71</v>
      </c>
      <c r="AU120" s="18" t="s">
        <v>116</v>
      </c>
      <c r="BK120" s="129">
        <f>SUM(BK121:BK127)</f>
        <v>0</v>
      </c>
    </row>
    <row r="121" spans="1:65" s="2" customFormat="1" ht="33" customHeight="1">
      <c r="A121" s="30"/>
      <c r="B121" s="142"/>
      <c r="C121" s="143" t="s">
        <v>79</v>
      </c>
      <c r="D121" s="143" t="s">
        <v>138</v>
      </c>
      <c r="E121" s="144" t="s">
        <v>79</v>
      </c>
      <c r="F121" s="145" t="s">
        <v>380</v>
      </c>
      <c r="G121" s="146" t="s">
        <v>139</v>
      </c>
      <c r="H121" s="147">
        <v>79.8</v>
      </c>
      <c r="I121" s="148">
        <v>0</v>
      </c>
      <c r="J121" s="148">
        <f>ROUND(I121*H121,2)</f>
        <v>0</v>
      </c>
      <c r="K121" s="145" t="s">
        <v>1</v>
      </c>
      <c r="L121" s="31"/>
      <c r="M121" s="149" t="s">
        <v>1</v>
      </c>
      <c r="N121" s="150" t="s">
        <v>37</v>
      </c>
      <c r="O121" s="151">
        <v>0</v>
      </c>
      <c r="P121" s="151">
        <f>O121*H121</f>
        <v>0</v>
      </c>
      <c r="Q121" s="151">
        <v>0</v>
      </c>
      <c r="R121" s="151">
        <f>Q121*H121</f>
        <v>0</v>
      </c>
      <c r="S121" s="151">
        <v>0</v>
      </c>
      <c r="T121" s="152">
        <f>S121*H121</f>
        <v>0</v>
      </c>
      <c r="U121" s="30"/>
      <c r="V121" s="30"/>
      <c r="W121" s="30"/>
      <c r="X121" s="30"/>
      <c r="Y121" s="30"/>
      <c r="Z121" s="30"/>
      <c r="AA121" s="30"/>
      <c r="AB121" s="30"/>
      <c r="AC121" s="30"/>
      <c r="AD121" s="30"/>
      <c r="AE121" s="30"/>
      <c r="AR121" s="153" t="s">
        <v>140</v>
      </c>
      <c r="AT121" s="153" t="s">
        <v>138</v>
      </c>
      <c r="AU121" s="153" t="s">
        <v>72</v>
      </c>
      <c r="AY121" s="18" t="s">
        <v>137</v>
      </c>
      <c r="BE121" s="154">
        <f>IF(N121="základní",J121,0)</f>
        <v>0</v>
      </c>
      <c r="BF121" s="154">
        <f>IF(N121="snížená",J121,0)</f>
        <v>0</v>
      </c>
      <c r="BG121" s="154">
        <f>IF(N121="zákl. přenesená",J121,0)</f>
        <v>0</v>
      </c>
      <c r="BH121" s="154">
        <f>IF(N121="sníž. přenesená",J121,0)</f>
        <v>0</v>
      </c>
      <c r="BI121" s="154">
        <f>IF(N121="nulová",J121,0)</f>
        <v>0</v>
      </c>
      <c r="BJ121" s="18" t="s">
        <v>79</v>
      </c>
      <c r="BK121" s="154">
        <f>ROUND(I121*H121,2)</f>
        <v>0</v>
      </c>
      <c r="BL121" s="18" t="s">
        <v>140</v>
      </c>
      <c r="BM121" s="153" t="s">
        <v>178</v>
      </c>
    </row>
    <row r="122" spans="1:65" s="2" customFormat="1" ht="33" customHeight="1">
      <c r="A122" s="30"/>
      <c r="B122" s="142"/>
      <c r="C122" s="143" t="s">
        <v>81</v>
      </c>
      <c r="D122" s="143" t="s">
        <v>138</v>
      </c>
      <c r="E122" s="144" t="s">
        <v>81</v>
      </c>
      <c r="F122" s="145" t="s">
        <v>381</v>
      </c>
      <c r="G122" s="146" t="s">
        <v>139</v>
      </c>
      <c r="H122" s="147">
        <v>50.8</v>
      </c>
      <c r="I122" s="148">
        <v>0</v>
      </c>
      <c r="J122" s="148">
        <f>ROUND(I122*H122,2)</f>
        <v>0</v>
      </c>
      <c r="K122" s="145" t="s">
        <v>1</v>
      </c>
      <c r="L122" s="31"/>
      <c r="M122" s="149" t="s">
        <v>1</v>
      </c>
      <c r="N122" s="150" t="s">
        <v>37</v>
      </c>
      <c r="O122" s="151">
        <v>0</v>
      </c>
      <c r="P122" s="151">
        <f>O122*H122</f>
        <v>0</v>
      </c>
      <c r="Q122" s="151">
        <v>0</v>
      </c>
      <c r="R122" s="151">
        <f>Q122*H122</f>
        <v>0</v>
      </c>
      <c r="S122" s="151">
        <v>0</v>
      </c>
      <c r="T122" s="152">
        <f>S122*H122</f>
        <v>0</v>
      </c>
      <c r="U122" s="30"/>
      <c r="V122" s="30"/>
      <c r="W122" s="30"/>
      <c r="X122" s="30"/>
      <c r="Y122" s="30"/>
      <c r="Z122" s="30"/>
      <c r="AA122" s="30"/>
      <c r="AB122" s="30"/>
      <c r="AC122" s="30"/>
      <c r="AD122" s="30"/>
      <c r="AE122" s="30"/>
      <c r="AR122" s="153" t="s">
        <v>140</v>
      </c>
      <c r="AT122" s="153" t="s">
        <v>138</v>
      </c>
      <c r="AU122" s="153" t="s">
        <v>72</v>
      </c>
      <c r="AY122" s="18" t="s">
        <v>137</v>
      </c>
      <c r="BE122" s="154">
        <f>IF(N122="základní",J122,0)</f>
        <v>0</v>
      </c>
      <c r="BF122" s="154">
        <f>IF(N122="snížená",J122,0)</f>
        <v>0</v>
      </c>
      <c r="BG122" s="154">
        <f>IF(N122="zákl. přenesená",J122,0)</f>
        <v>0</v>
      </c>
      <c r="BH122" s="154">
        <f>IF(N122="sníž. přenesená",J122,0)</f>
        <v>0</v>
      </c>
      <c r="BI122" s="154">
        <f>IF(N122="nulová",J122,0)</f>
        <v>0</v>
      </c>
      <c r="BJ122" s="18" t="s">
        <v>79</v>
      </c>
      <c r="BK122" s="154">
        <f>ROUND(I122*H122,2)</f>
        <v>0</v>
      </c>
      <c r="BL122" s="18" t="s">
        <v>140</v>
      </c>
      <c r="BM122" s="153" t="s">
        <v>382</v>
      </c>
    </row>
    <row r="123" spans="1:65" s="2" customFormat="1" ht="21.75" customHeight="1">
      <c r="A123" s="30"/>
      <c r="B123" s="142"/>
      <c r="C123" s="143" t="s">
        <v>143</v>
      </c>
      <c r="D123" s="143" t="s">
        <v>138</v>
      </c>
      <c r="E123" s="144" t="s">
        <v>143</v>
      </c>
      <c r="F123" s="145" t="s">
        <v>383</v>
      </c>
      <c r="G123" s="146" t="s">
        <v>139</v>
      </c>
      <c r="H123" s="147">
        <v>130.56</v>
      </c>
      <c r="I123" s="148">
        <v>0</v>
      </c>
      <c r="J123" s="148">
        <f>ROUND(I123*H123,2)</f>
        <v>0</v>
      </c>
      <c r="K123" s="145" t="s">
        <v>1</v>
      </c>
      <c r="L123" s="31"/>
      <c r="M123" s="149" t="s">
        <v>1</v>
      </c>
      <c r="N123" s="150" t="s">
        <v>37</v>
      </c>
      <c r="O123" s="151">
        <v>0</v>
      </c>
      <c r="P123" s="151">
        <f>O123*H123</f>
        <v>0</v>
      </c>
      <c r="Q123" s="151">
        <v>0</v>
      </c>
      <c r="R123" s="151">
        <f>Q123*H123</f>
        <v>0</v>
      </c>
      <c r="S123" s="151">
        <v>0</v>
      </c>
      <c r="T123" s="152">
        <f>S123*H123</f>
        <v>0</v>
      </c>
      <c r="U123" s="30"/>
      <c r="V123" s="30"/>
      <c r="W123" s="30"/>
      <c r="X123" s="30"/>
      <c r="Y123" s="30"/>
      <c r="Z123" s="30"/>
      <c r="AA123" s="30"/>
      <c r="AB123" s="30"/>
      <c r="AC123" s="30"/>
      <c r="AD123" s="30"/>
      <c r="AE123" s="30"/>
      <c r="AR123" s="153" t="s">
        <v>140</v>
      </c>
      <c r="AT123" s="153" t="s">
        <v>138</v>
      </c>
      <c r="AU123" s="153" t="s">
        <v>72</v>
      </c>
      <c r="AY123" s="18" t="s">
        <v>137</v>
      </c>
      <c r="BE123" s="154">
        <f>IF(N123="základní",J123,0)</f>
        <v>0</v>
      </c>
      <c r="BF123" s="154">
        <f>IF(N123="snížená",J123,0)</f>
        <v>0</v>
      </c>
      <c r="BG123" s="154">
        <f>IF(N123="zákl. přenesená",J123,0)</f>
        <v>0</v>
      </c>
      <c r="BH123" s="154">
        <f>IF(N123="sníž. přenesená",J123,0)</f>
        <v>0</v>
      </c>
      <c r="BI123" s="154">
        <f>IF(N123="nulová",J123,0)</f>
        <v>0</v>
      </c>
      <c r="BJ123" s="18" t="s">
        <v>79</v>
      </c>
      <c r="BK123" s="154">
        <f>ROUND(I123*H123,2)</f>
        <v>0</v>
      </c>
      <c r="BL123" s="18" t="s">
        <v>140</v>
      </c>
      <c r="BM123" s="153" t="s">
        <v>384</v>
      </c>
    </row>
    <row r="124" spans="1:65" s="13" customFormat="1">
      <c r="B124" s="155"/>
      <c r="D124" s="156" t="s">
        <v>141</v>
      </c>
      <c r="E124" s="157" t="s">
        <v>1</v>
      </c>
      <c r="F124" s="158" t="s">
        <v>453</v>
      </c>
      <c r="H124" s="159">
        <v>130.56</v>
      </c>
      <c r="L124" s="155"/>
      <c r="M124" s="160"/>
      <c r="N124" s="161"/>
      <c r="O124" s="161"/>
      <c r="P124" s="161"/>
      <c r="Q124" s="161"/>
      <c r="R124" s="161"/>
      <c r="S124" s="161"/>
      <c r="T124" s="162"/>
      <c r="AT124" s="157" t="s">
        <v>141</v>
      </c>
      <c r="AU124" s="157" t="s">
        <v>72</v>
      </c>
      <c r="AV124" s="13" t="s">
        <v>81</v>
      </c>
      <c r="AW124" s="13" t="s">
        <v>28</v>
      </c>
      <c r="AX124" s="13" t="s">
        <v>79</v>
      </c>
      <c r="AY124" s="157" t="s">
        <v>137</v>
      </c>
    </row>
    <row r="125" spans="1:65" s="2" customFormat="1" ht="33" customHeight="1">
      <c r="A125" s="30"/>
      <c r="B125" s="142"/>
      <c r="C125" s="143" t="s">
        <v>140</v>
      </c>
      <c r="D125" s="143" t="s">
        <v>138</v>
      </c>
      <c r="E125" s="144" t="s">
        <v>140</v>
      </c>
      <c r="F125" s="145" t="s">
        <v>386</v>
      </c>
      <c r="G125" s="146" t="s">
        <v>139</v>
      </c>
      <c r="H125" s="147">
        <v>192.1</v>
      </c>
      <c r="I125" s="148">
        <v>0</v>
      </c>
      <c r="J125" s="148">
        <f>ROUND(I125*H125,2)</f>
        <v>0</v>
      </c>
      <c r="K125" s="145" t="s">
        <v>1</v>
      </c>
      <c r="L125" s="31"/>
      <c r="M125" s="149" t="s">
        <v>1</v>
      </c>
      <c r="N125" s="150" t="s">
        <v>37</v>
      </c>
      <c r="O125" s="151">
        <v>0</v>
      </c>
      <c r="P125" s="151">
        <f>O125*H125</f>
        <v>0</v>
      </c>
      <c r="Q125" s="151">
        <v>0</v>
      </c>
      <c r="R125" s="151">
        <f>Q125*H125</f>
        <v>0</v>
      </c>
      <c r="S125" s="151">
        <v>0</v>
      </c>
      <c r="T125" s="152">
        <f>S125*H125</f>
        <v>0</v>
      </c>
      <c r="U125" s="30"/>
      <c r="V125" s="30"/>
      <c r="W125" s="30"/>
      <c r="X125" s="30"/>
      <c r="Y125" s="30"/>
      <c r="Z125" s="30"/>
      <c r="AA125" s="30"/>
      <c r="AB125" s="30"/>
      <c r="AC125" s="30"/>
      <c r="AD125" s="30"/>
      <c r="AE125" s="30"/>
      <c r="AR125" s="153" t="s">
        <v>140</v>
      </c>
      <c r="AT125" s="153" t="s">
        <v>138</v>
      </c>
      <c r="AU125" s="153" t="s">
        <v>72</v>
      </c>
      <c r="AY125" s="18" t="s">
        <v>137</v>
      </c>
      <c r="BE125" s="154">
        <f>IF(N125="základní",J125,0)</f>
        <v>0</v>
      </c>
      <c r="BF125" s="154">
        <f>IF(N125="snížená",J125,0)</f>
        <v>0</v>
      </c>
      <c r="BG125" s="154">
        <f>IF(N125="zákl. přenesená",J125,0)</f>
        <v>0</v>
      </c>
      <c r="BH125" s="154">
        <f>IF(N125="sníž. přenesená",J125,0)</f>
        <v>0</v>
      </c>
      <c r="BI125" s="154">
        <f>IF(N125="nulová",J125,0)</f>
        <v>0</v>
      </c>
      <c r="BJ125" s="18" t="s">
        <v>79</v>
      </c>
      <c r="BK125" s="154">
        <f>ROUND(I125*H125,2)</f>
        <v>0</v>
      </c>
      <c r="BL125" s="18" t="s">
        <v>140</v>
      </c>
      <c r="BM125" s="153" t="s">
        <v>387</v>
      </c>
    </row>
    <row r="126" spans="1:65" s="2" customFormat="1" ht="33" customHeight="1">
      <c r="A126" s="30"/>
      <c r="B126" s="142"/>
      <c r="C126" s="143" t="s">
        <v>145</v>
      </c>
      <c r="D126" s="143" t="s">
        <v>138</v>
      </c>
      <c r="E126" s="144" t="s">
        <v>145</v>
      </c>
      <c r="F126" s="145" t="s">
        <v>388</v>
      </c>
      <c r="G126" s="146" t="s">
        <v>139</v>
      </c>
      <c r="H126" s="147">
        <v>74.599999999999994</v>
      </c>
      <c r="I126" s="148">
        <v>0</v>
      </c>
      <c r="J126" s="148">
        <f>ROUND(I126*H126,2)</f>
        <v>0</v>
      </c>
      <c r="K126" s="145" t="s">
        <v>1</v>
      </c>
      <c r="L126" s="31"/>
      <c r="M126" s="149" t="s">
        <v>1</v>
      </c>
      <c r="N126" s="150" t="s">
        <v>37</v>
      </c>
      <c r="O126" s="151">
        <v>0</v>
      </c>
      <c r="P126" s="151">
        <f>O126*H126</f>
        <v>0</v>
      </c>
      <c r="Q126" s="151">
        <v>0</v>
      </c>
      <c r="R126" s="151">
        <f>Q126*H126</f>
        <v>0</v>
      </c>
      <c r="S126" s="151">
        <v>0</v>
      </c>
      <c r="T126" s="152">
        <f>S126*H126</f>
        <v>0</v>
      </c>
      <c r="U126" s="30"/>
      <c r="V126" s="30"/>
      <c r="W126" s="30"/>
      <c r="X126" s="30"/>
      <c r="Y126" s="30"/>
      <c r="Z126" s="30"/>
      <c r="AA126" s="30"/>
      <c r="AB126" s="30"/>
      <c r="AC126" s="30"/>
      <c r="AD126" s="30"/>
      <c r="AE126" s="30"/>
      <c r="AR126" s="153" t="s">
        <v>140</v>
      </c>
      <c r="AT126" s="153" t="s">
        <v>138</v>
      </c>
      <c r="AU126" s="153" t="s">
        <v>72</v>
      </c>
      <c r="AY126" s="18" t="s">
        <v>137</v>
      </c>
      <c r="BE126" s="154">
        <f>IF(N126="základní",J126,0)</f>
        <v>0</v>
      </c>
      <c r="BF126" s="154">
        <f>IF(N126="snížená",J126,0)</f>
        <v>0</v>
      </c>
      <c r="BG126" s="154">
        <f>IF(N126="zákl. přenesená",J126,0)</f>
        <v>0</v>
      </c>
      <c r="BH126" s="154">
        <f>IF(N126="sníž. přenesená",J126,0)</f>
        <v>0</v>
      </c>
      <c r="BI126" s="154">
        <f>IF(N126="nulová",J126,0)</f>
        <v>0</v>
      </c>
      <c r="BJ126" s="18" t="s">
        <v>79</v>
      </c>
      <c r="BK126" s="154">
        <f>ROUND(I126*H126,2)</f>
        <v>0</v>
      </c>
      <c r="BL126" s="18" t="s">
        <v>140</v>
      </c>
      <c r="BM126" s="153" t="s">
        <v>389</v>
      </c>
    </row>
    <row r="127" spans="1:65" s="2" customFormat="1" ht="21.75" customHeight="1">
      <c r="A127" s="30"/>
      <c r="B127" s="142"/>
      <c r="C127" s="143" t="s">
        <v>146</v>
      </c>
      <c r="D127" s="143" t="s">
        <v>138</v>
      </c>
      <c r="E127" s="144" t="s">
        <v>146</v>
      </c>
      <c r="F127" s="145" t="s">
        <v>390</v>
      </c>
      <c r="G127" s="146" t="s">
        <v>139</v>
      </c>
      <c r="H127" s="147">
        <v>74</v>
      </c>
      <c r="I127" s="148">
        <v>0</v>
      </c>
      <c r="J127" s="148">
        <f>ROUND(I127*H127,2)</f>
        <v>0</v>
      </c>
      <c r="K127" s="145" t="s">
        <v>1</v>
      </c>
      <c r="L127" s="31"/>
      <c r="M127" s="192" t="s">
        <v>1</v>
      </c>
      <c r="N127" s="193" t="s">
        <v>37</v>
      </c>
      <c r="O127" s="194">
        <v>0</v>
      </c>
      <c r="P127" s="194">
        <f>O127*H127</f>
        <v>0</v>
      </c>
      <c r="Q127" s="194">
        <v>0</v>
      </c>
      <c r="R127" s="194">
        <f>Q127*H127</f>
        <v>0</v>
      </c>
      <c r="S127" s="194">
        <v>0</v>
      </c>
      <c r="T127" s="195">
        <f>S127*H127</f>
        <v>0</v>
      </c>
      <c r="U127" s="30"/>
      <c r="V127" s="30"/>
      <c r="W127" s="30"/>
      <c r="X127" s="30"/>
      <c r="Y127" s="30"/>
      <c r="Z127" s="30"/>
      <c r="AA127" s="30"/>
      <c r="AB127" s="30"/>
      <c r="AC127" s="30"/>
      <c r="AD127" s="30"/>
      <c r="AE127" s="30"/>
      <c r="AR127" s="153" t="s">
        <v>140</v>
      </c>
      <c r="AT127" s="153" t="s">
        <v>138</v>
      </c>
      <c r="AU127" s="153" t="s">
        <v>72</v>
      </c>
      <c r="AY127" s="18" t="s">
        <v>137</v>
      </c>
      <c r="BE127" s="154">
        <f>IF(N127="základní",J127,0)</f>
        <v>0</v>
      </c>
      <c r="BF127" s="154">
        <f>IF(N127="snížená",J127,0)</f>
        <v>0</v>
      </c>
      <c r="BG127" s="154">
        <f>IF(N127="zákl. přenesená",J127,0)</f>
        <v>0</v>
      </c>
      <c r="BH127" s="154">
        <f>IF(N127="sníž. přenesená",J127,0)</f>
        <v>0</v>
      </c>
      <c r="BI127" s="154">
        <f>IF(N127="nulová",J127,0)</f>
        <v>0</v>
      </c>
      <c r="BJ127" s="18" t="s">
        <v>79</v>
      </c>
      <c r="BK127" s="154">
        <f>ROUND(I127*H127,2)</f>
        <v>0</v>
      </c>
      <c r="BL127" s="18" t="s">
        <v>140</v>
      </c>
      <c r="BM127" s="153" t="s">
        <v>391</v>
      </c>
    </row>
    <row r="128" spans="1:65" s="2" customFormat="1" ht="6.95" customHeight="1">
      <c r="A128" s="30"/>
      <c r="B128" s="45"/>
      <c r="C128" s="46"/>
      <c r="D128" s="46"/>
      <c r="E128" s="46"/>
      <c r="F128" s="46"/>
      <c r="G128" s="46"/>
      <c r="H128" s="46"/>
      <c r="I128" s="46"/>
      <c r="J128" s="46"/>
      <c r="K128" s="46"/>
      <c r="L128" s="31"/>
      <c r="M128" s="30"/>
      <c r="O128" s="30"/>
      <c r="P128" s="30"/>
      <c r="Q128" s="30"/>
      <c r="R128" s="30"/>
      <c r="S128" s="30"/>
      <c r="T128" s="30"/>
      <c r="U128" s="30"/>
      <c r="V128" s="30"/>
      <c r="W128" s="30"/>
      <c r="X128" s="30"/>
      <c r="Y128" s="30"/>
      <c r="Z128" s="30"/>
      <c r="AA128" s="30"/>
      <c r="AB128" s="30"/>
      <c r="AC128" s="30"/>
      <c r="AD128" s="30"/>
      <c r="AE128" s="30"/>
    </row>
  </sheetData>
  <autoFilter ref="C119:K127"/>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83"/>
  <sheetViews>
    <sheetView showGridLines="0" topLeftCell="A145" workbookViewId="0">
      <selection activeCell="K142" sqref="K142"/>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2"/>
    </row>
    <row r="2" spans="1:46" s="1" customFormat="1" ht="36.950000000000003" customHeight="1">
      <c r="L2" s="296" t="s">
        <v>5</v>
      </c>
      <c r="M2" s="297"/>
      <c r="N2" s="297"/>
      <c r="O2" s="297"/>
      <c r="P2" s="297"/>
      <c r="Q2" s="297"/>
      <c r="R2" s="297"/>
      <c r="S2" s="297"/>
      <c r="T2" s="297"/>
      <c r="U2" s="297"/>
      <c r="V2" s="297"/>
      <c r="AT2" s="18" t="s">
        <v>104</v>
      </c>
    </row>
    <row r="3" spans="1:46" s="1" customFormat="1" ht="6.95" customHeight="1">
      <c r="B3" s="19"/>
      <c r="C3" s="20"/>
      <c r="D3" s="20"/>
      <c r="E3" s="20"/>
      <c r="F3" s="20"/>
      <c r="G3" s="20"/>
      <c r="H3" s="20"/>
      <c r="I3" s="20"/>
      <c r="J3" s="20"/>
      <c r="K3" s="20"/>
      <c r="L3" s="21"/>
      <c r="AT3" s="18" t="s">
        <v>81</v>
      </c>
    </row>
    <row r="4" spans="1:46" s="1" customFormat="1" ht="24.95" customHeight="1">
      <c r="B4" s="21"/>
      <c r="D4" s="22" t="s">
        <v>107</v>
      </c>
      <c r="L4" s="21"/>
      <c r="M4" s="93" t="s">
        <v>10</v>
      </c>
      <c r="AT4" s="18" t="s">
        <v>3</v>
      </c>
    </row>
    <row r="5" spans="1:46" s="1" customFormat="1" ht="6.95" customHeight="1">
      <c r="B5" s="21"/>
      <c r="L5" s="21"/>
    </row>
    <row r="6" spans="1:46" s="1" customFormat="1" ht="12" customHeight="1">
      <c r="B6" s="21"/>
      <c r="D6" s="27" t="s">
        <v>14</v>
      </c>
      <c r="L6" s="21"/>
    </row>
    <row r="7" spans="1:46" s="1" customFormat="1" ht="16.5" customHeight="1">
      <c r="B7" s="21"/>
      <c r="E7" s="333" t="str">
        <f>'Rekapitulace stavby'!K6</f>
        <v>Komunitní centrum a hasičská zbrojnice Hněvčeves</v>
      </c>
      <c r="F7" s="334"/>
      <c r="G7" s="334"/>
      <c r="H7" s="334"/>
      <c r="L7" s="21"/>
    </row>
    <row r="8" spans="1:46" s="1" customFormat="1" ht="12" customHeight="1">
      <c r="B8" s="21"/>
      <c r="D8" s="27" t="s">
        <v>108</v>
      </c>
      <c r="L8" s="21"/>
    </row>
    <row r="9" spans="1:46" s="2" customFormat="1" ht="16.5" customHeight="1">
      <c r="A9" s="30"/>
      <c r="B9" s="31"/>
      <c r="C9" s="30"/>
      <c r="D9" s="30"/>
      <c r="E9" s="333" t="s">
        <v>394</v>
      </c>
      <c r="F9" s="332"/>
      <c r="G9" s="332"/>
      <c r="H9" s="332"/>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110</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324" t="s">
        <v>454</v>
      </c>
      <c r="F11" s="332"/>
      <c r="G11" s="332"/>
      <c r="H11" s="332"/>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16</v>
      </c>
      <c r="E13" s="30"/>
      <c r="F13" s="25" t="s">
        <v>1</v>
      </c>
      <c r="G13" s="30"/>
      <c r="H13" s="30"/>
      <c r="I13" s="27" t="s">
        <v>17</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18</v>
      </c>
      <c r="E14" s="30"/>
      <c r="F14" s="25" t="s">
        <v>19</v>
      </c>
      <c r="G14" s="30"/>
      <c r="H14" s="30"/>
      <c r="I14" s="27" t="s">
        <v>20</v>
      </c>
      <c r="J14" s="53">
        <f>'Rekapitulace stavby'!AN8</f>
        <v>44612</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21</v>
      </c>
      <c r="E16" s="30"/>
      <c r="F16" s="30"/>
      <c r="G16" s="30"/>
      <c r="H16" s="30"/>
      <c r="I16" s="27" t="s">
        <v>22</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23</v>
      </c>
      <c r="F17" s="30"/>
      <c r="G17" s="30"/>
      <c r="H17" s="30"/>
      <c r="I17" s="27" t="s">
        <v>24</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25</v>
      </c>
      <c r="E19" s="30"/>
      <c r="F19" s="30"/>
      <c r="G19" s="30"/>
      <c r="H19" s="30"/>
      <c r="I19" s="27" t="s">
        <v>22</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317">
        <f>'Rekapitulace stavby'!E14</f>
        <v>0</v>
      </c>
      <c r="F20" s="317"/>
      <c r="G20" s="317"/>
      <c r="H20" s="317"/>
      <c r="I20" s="27" t="s">
        <v>24</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27</v>
      </c>
      <c r="E22" s="30"/>
      <c r="F22" s="30"/>
      <c r="G22" s="30"/>
      <c r="H22" s="30"/>
      <c r="I22" s="27" t="s">
        <v>22</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24</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29</v>
      </c>
      <c r="E25" s="30"/>
      <c r="F25" s="30"/>
      <c r="G25" s="30"/>
      <c r="H25" s="30"/>
      <c r="I25" s="27" t="s">
        <v>22</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24</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30</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4"/>
      <c r="B29" s="95"/>
      <c r="C29" s="94"/>
      <c r="D29" s="94"/>
      <c r="E29" s="319" t="s">
        <v>1</v>
      </c>
      <c r="F29" s="319"/>
      <c r="G29" s="319"/>
      <c r="H29" s="319"/>
      <c r="I29" s="94"/>
      <c r="J29" s="94"/>
      <c r="K29" s="94"/>
      <c r="L29" s="96"/>
      <c r="S29" s="94"/>
      <c r="T29" s="94"/>
      <c r="U29" s="94"/>
      <c r="V29" s="94"/>
      <c r="W29" s="94"/>
      <c r="X29" s="94"/>
      <c r="Y29" s="94"/>
      <c r="Z29" s="94"/>
      <c r="AA29" s="94"/>
      <c r="AB29" s="94"/>
      <c r="AC29" s="94"/>
      <c r="AD29" s="94"/>
      <c r="AE29" s="94"/>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97" t="s">
        <v>32</v>
      </c>
      <c r="E32" s="30"/>
      <c r="F32" s="30"/>
      <c r="G32" s="30"/>
      <c r="H32" s="30"/>
      <c r="I32" s="30"/>
      <c r="J32" s="69">
        <f>F35</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34</v>
      </c>
      <c r="G34" s="30"/>
      <c r="H34" s="30"/>
      <c r="I34" s="34" t="s">
        <v>33</v>
      </c>
      <c r="J34" s="34" t="s">
        <v>35</v>
      </c>
      <c r="K34" s="30"/>
      <c r="L34" s="40"/>
      <c r="S34" s="30"/>
      <c r="T34" s="30"/>
      <c r="U34" s="30"/>
      <c r="V34" s="30"/>
      <c r="W34" s="30"/>
      <c r="X34" s="30"/>
      <c r="Y34" s="30"/>
      <c r="Z34" s="30"/>
      <c r="AA34" s="30"/>
      <c r="AB34" s="30"/>
      <c r="AC34" s="30"/>
      <c r="AD34" s="30"/>
      <c r="AE34" s="30"/>
    </row>
    <row r="35" spans="1:31" s="2" customFormat="1" ht="14.45" customHeight="1">
      <c r="A35" s="30"/>
      <c r="B35" s="31"/>
      <c r="C35" s="30"/>
      <c r="D35" s="98" t="s">
        <v>36</v>
      </c>
      <c r="E35" s="27" t="s">
        <v>37</v>
      </c>
      <c r="F35" s="99">
        <f>J98</f>
        <v>0</v>
      </c>
      <c r="G35" s="30"/>
      <c r="H35" s="30"/>
      <c r="I35" s="100">
        <v>0.21</v>
      </c>
      <c r="J35" s="99">
        <f>F35*0.21</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38</v>
      </c>
      <c r="F36" s="99">
        <f>ROUND((SUM(BF137:BF137)),  2)</f>
        <v>0</v>
      </c>
      <c r="G36" s="30"/>
      <c r="H36" s="30"/>
      <c r="I36" s="100">
        <v>0.15</v>
      </c>
      <c r="J36" s="99">
        <f>ROUND(((SUM(BF137:BF137))*I36),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39</v>
      </c>
      <c r="F37" s="99">
        <f>ROUND((SUM(BG137:BG137)),  2)</f>
        <v>0</v>
      </c>
      <c r="G37" s="30"/>
      <c r="H37" s="30"/>
      <c r="I37" s="100">
        <v>0.21</v>
      </c>
      <c r="J37" s="99">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40</v>
      </c>
      <c r="F38" s="99">
        <f>ROUND((SUM(BH137:BH137)),  2)</f>
        <v>0</v>
      </c>
      <c r="G38" s="30"/>
      <c r="H38" s="30"/>
      <c r="I38" s="100">
        <v>0.15</v>
      </c>
      <c r="J38" s="99">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41</v>
      </c>
      <c r="F39" s="99">
        <f>ROUND((SUM(BI137:BI137)),  2)</f>
        <v>0</v>
      </c>
      <c r="G39" s="30"/>
      <c r="H39" s="30"/>
      <c r="I39" s="100">
        <v>0</v>
      </c>
      <c r="J39" s="99">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1"/>
      <c r="D41" s="102" t="s">
        <v>42</v>
      </c>
      <c r="E41" s="58"/>
      <c r="F41" s="58"/>
      <c r="G41" s="103" t="s">
        <v>43</v>
      </c>
      <c r="H41" s="104" t="s">
        <v>44</v>
      </c>
      <c r="I41" s="58"/>
      <c r="J41" s="105">
        <f>SUM(J32:J39)</f>
        <v>0</v>
      </c>
      <c r="K41" s="106"/>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45</v>
      </c>
      <c r="E50" s="42"/>
      <c r="F50" s="42"/>
      <c r="G50" s="41" t="s">
        <v>46</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47</v>
      </c>
      <c r="E61" s="33"/>
      <c r="F61" s="107" t="s">
        <v>48</v>
      </c>
      <c r="G61" s="43" t="s">
        <v>47</v>
      </c>
      <c r="H61" s="33"/>
      <c r="I61" s="33"/>
      <c r="J61" s="108" t="s">
        <v>48</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49</v>
      </c>
      <c r="E65" s="44"/>
      <c r="F65" s="44"/>
      <c r="G65" s="41" t="s">
        <v>50</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47</v>
      </c>
      <c r="E76" s="33"/>
      <c r="F76" s="107" t="s">
        <v>48</v>
      </c>
      <c r="G76" s="43" t="s">
        <v>47</v>
      </c>
      <c r="H76" s="33"/>
      <c r="I76" s="33"/>
      <c r="J76" s="108" t="s">
        <v>48</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112</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333" t="str">
        <f>E7</f>
        <v>Komunitní centrum a hasičská zbrojnice Hněvčeves</v>
      </c>
      <c r="F85" s="334"/>
      <c r="G85" s="334"/>
      <c r="H85" s="334"/>
      <c r="I85" s="30"/>
      <c r="J85" s="30"/>
      <c r="K85" s="30"/>
      <c r="L85" s="40"/>
      <c r="S85" s="30"/>
      <c r="T85" s="30"/>
      <c r="U85" s="30"/>
      <c r="V85" s="30"/>
      <c r="W85" s="30"/>
      <c r="X85" s="30"/>
      <c r="Y85" s="30"/>
      <c r="Z85" s="30"/>
      <c r="AA85" s="30"/>
      <c r="AB85" s="30"/>
      <c r="AC85" s="30"/>
      <c r="AD85" s="30"/>
      <c r="AE85" s="30"/>
    </row>
    <row r="86" spans="1:31" s="1" customFormat="1" ht="12" customHeight="1">
      <c r="B86" s="21"/>
      <c r="C86" s="27" t="s">
        <v>108</v>
      </c>
      <c r="L86" s="21"/>
    </row>
    <row r="87" spans="1:31" s="2" customFormat="1" ht="16.5" customHeight="1">
      <c r="A87" s="30"/>
      <c r="B87" s="31"/>
      <c r="C87" s="30"/>
      <c r="D87" s="30"/>
      <c r="E87" s="333" t="s">
        <v>394</v>
      </c>
      <c r="F87" s="332"/>
      <c r="G87" s="332"/>
      <c r="H87" s="332"/>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110</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324" t="str">
        <f>E11</f>
        <v>04.1 - ZTI</v>
      </c>
      <c r="F89" s="332"/>
      <c r="G89" s="332"/>
      <c r="H89" s="332"/>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18</v>
      </c>
      <c r="D91" s="30"/>
      <c r="E91" s="30"/>
      <c r="F91" s="25" t="str">
        <f>F14</f>
        <v>Hněvčeves 54</v>
      </c>
      <c r="G91" s="30"/>
      <c r="H91" s="30"/>
      <c r="I91" s="27" t="s">
        <v>20</v>
      </c>
      <c r="J91" s="53">
        <f>IF(J14="","",J14)</f>
        <v>44612</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21</v>
      </c>
      <c r="D93" s="30"/>
      <c r="E93" s="30"/>
      <c r="F93" s="25" t="str">
        <f>E17</f>
        <v>Obec Hněvčeves, Hněvčeves 54, 503 15</v>
      </c>
      <c r="G93" s="30"/>
      <c r="H93" s="30"/>
      <c r="I93" s="27" t="s">
        <v>27</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25</v>
      </c>
      <c r="D94" s="30"/>
      <c r="E94" s="30"/>
      <c r="F94" s="25">
        <f>IF(E20="","",E20)</f>
        <v>0</v>
      </c>
      <c r="G94" s="30"/>
      <c r="H94" s="30"/>
      <c r="I94" s="27" t="s">
        <v>29</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09" t="s">
        <v>113</v>
      </c>
      <c r="D96" s="101"/>
      <c r="E96" s="101"/>
      <c r="F96" s="101"/>
      <c r="G96" s="101"/>
      <c r="H96" s="101"/>
      <c r="I96" s="101"/>
      <c r="J96" s="110" t="s">
        <v>114</v>
      </c>
      <c r="K96" s="101"/>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1" t="s">
        <v>115</v>
      </c>
      <c r="D98" s="30"/>
      <c r="E98" s="30"/>
      <c r="F98" s="30"/>
      <c r="G98" s="30"/>
      <c r="H98" s="30"/>
      <c r="I98" s="30"/>
      <c r="J98" s="69">
        <f>J99+J106</f>
        <v>0</v>
      </c>
      <c r="K98" s="30"/>
      <c r="L98" s="40"/>
      <c r="S98" s="30"/>
      <c r="T98" s="30"/>
      <c r="U98" s="30"/>
      <c r="V98" s="30"/>
      <c r="W98" s="30"/>
      <c r="X98" s="30"/>
      <c r="Y98" s="30"/>
      <c r="Z98" s="30"/>
      <c r="AA98" s="30"/>
      <c r="AB98" s="30"/>
      <c r="AC98" s="30"/>
      <c r="AD98" s="30"/>
      <c r="AE98" s="30"/>
      <c r="AU98" s="18" t="s">
        <v>116</v>
      </c>
    </row>
    <row r="99" spans="1:47" s="2" customFormat="1" ht="22.9" customHeight="1">
      <c r="A99" s="30"/>
      <c r="B99" s="31"/>
      <c r="C99" s="196"/>
      <c r="D99" s="197" t="s">
        <v>456</v>
      </c>
      <c r="E99" s="198"/>
      <c r="F99" s="199"/>
      <c r="G99" s="199"/>
      <c r="H99" s="199"/>
      <c r="I99" s="199"/>
      <c r="J99" s="200">
        <f>J138</f>
        <v>0</v>
      </c>
      <c r="K99" s="30"/>
      <c r="L99" s="40"/>
      <c r="S99" s="30"/>
      <c r="T99" s="30"/>
      <c r="U99" s="30"/>
      <c r="V99" s="30"/>
      <c r="W99" s="30"/>
      <c r="X99" s="30"/>
      <c r="Y99" s="30"/>
      <c r="Z99" s="30"/>
      <c r="AA99" s="30"/>
      <c r="AB99" s="30"/>
      <c r="AC99" s="30"/>
      <c r="AD99" s="30"/>
      <c r="AE99" s="30"/>
      <c r="AU99" s="18"/>
    </row>
    <row r="100" spans="1:47" s="2" customFormat="1" ht="22.9" customHeight="1">
      <c r="A100" s="30"/>
      <c r="B100" s="31"/>
      <c r="C100" s="201"/>
      <c r="D100" s="202" t="s">
        <v>119</v>
      </c>
      <c r="E100" s="203"/>
      <c r="F100" s="203"/>
      <c r="G100" s="203"/>
      <c r="H100" s="203"/>
      <c r="I100" s="203"/>
      <c r="J100" s="204">
        <f>J139</f>
        <v>0</v>
      </c>
      <c r="K100" s="30"/>
      <c r="L100" s="40"/>
      <c r="S100" s="30"/>
      <c r="T100" s="30"/>
      <c r="U100" s="30"/>
      <c r="V100" s="30"/>
      <c r="W100" s="30"/>
      <c r="X100" s="30"/>
      <c r="Y100" s="30"/>
      <c r="Z100" s="30"/>
      <c r="AA100" s="30"/>
      <c r="AB100" s="30"/>
      <c r="AC100" s="30"/>
      <c r="AD100" s="30"/>
      <c r="AE100" s="30"/>
      <c r="AU100" s="18"/>
    </row>
    <row r="101" spans="1:47" s="2" customFormat="1" ht="22.9" customHeight="1">
      <c r="A101" s="30"/>
      <c r="B101" s="31"/>
      <c r="C101" s="205"/>
      <c r="D101" s="206" t="s">
        <v>457</v>
      </c>
      <c r="E101" s="207"/>
      <c r="F101" s="207"/>
      <c r="G101" s="207"/>
      <c r="H101" s="207"/>
      <c r="I101" s="207"/>
      <c r="J101" s="208" t="e">
        <f>#REF!</f>
        <v>#REF!</v>
      </c>
      <c r="K101" s="30"/>
      <c r="L101" s="40"/>
      <c r="S101" s="30"/>
      <c r="T101" s="30"/>
      <c r="U101" s="30"/>
      <c r="V101" s="30"/>
      <c r="W101" s="30"/>
      <c r="X101" s="30"/>
      <c r="Y101" s="30"/>
      <c r="Z101" s="30"/>
      <c r="AA101" s="30"/>
      <c r="AB101" s="30"/>
      <c r="AC101" s="30"/>
      <c r="AD101" s="30"/>
      <c r="AE101" s="30"/>
      <c r="AU101" s="18"/>
    </row>
    <row r="102" spans="1:47" s="2" customFormat="1" ht="22.9" customHeight="1">
      <c r="A102" s="30"/>
      <c r="B102" s="31"/>
      <c r="C102" s="205"/>
      <c r="D102" s="206" t="s">
        <v>458</v>
      </c>
      <c r="E102" s="207"/>
      <c r="F102" s="207"/>
      <c r="G102" s="207"/>
      <c r="H102" s="207"/>
      <c r="I102" s="207"/>
      <c r="J102" s="208">
        <f>J140</f>
        <v>0</v>
      </c>
      <c r="K102" s="30"/>
      <c r="L102" s="40"/>
      <c r="S102" s="30"/>
      <c r="T102" s="30"/>
      <c r="U102" s="30"/>
      <c r="V102" s="30"/>
      <c r="W102" s="30"/>
      <c r="X102" s="30"/>
      <c r="Y102" s="30"/>
      <c r="Z102" s="30"/>
      <c r="AA102" s="30"/>
      <c r="AB102" s="30"/>
      <c r="AC102" s="30"/>
      <c r="AD102" s="30"/>
      <c r="AE102" s="30"/>
      <c r="AU102" s="18"/>
    </row>
    <row r="103" spans="1:47" s="2" customFormat="1" ht="22.9" customHeight="1">
      <c r="A103" s="30"/>
      <c r="B103" s="31"/>
      <c r="C103" s="201"/>
      <c r="D103" s="202" t="s">
        <v>121</v>
      </c>
      <c r="E103" s="203"/>
      <c r="F103" s="203"/>
      <c r="G103" s="203"/>
      <c r="H103" s="203"/>
      <c r="I103" s="203"/>
      <c r="J103" s="204" t="e">
        <f>#REF!</f>
        <v>#REF!</v>
      </c>
      <c r="K103" s="30"/>
      <c r="L103" s="40"/>
      <c r="S103" s="30"/>
      <c r="T103" s="30"/>
      <c r="U103" s="30"/>
      <c r="V103" s="30"/>
      <c r="W103" s="30"/>
      <c r="X103" s="30"/>
      <c r="Y103" s="30"/>
      <c r="Z103" s="30"/>
      <c r="AA103" s="30"/>
      <c r="AB103" s="30"/>
      <c r="AC103" s="30"/>
      <c r="AD103" s="30"/>
      <c r="AE103" s="30"/>
      <c r="AU103" s="18"/>
    </row>
    <row r="104" spans="1:47" s="2" customFormat="1" ht="22.9" customHeight="1">
      <c r="A104" s="30"/>
      <c r="B104" s="31"/>
      <c r="C104" s="205"/>
      <c r="D104" s="209"/>
      <c r="E104" s="210"/>
      <c r="F104" s="210"/>
      <c r="G104" s="210"/>
      <c r="H104" s="210"/>
      <c r="I104" s="210"/>
      <c r="J104" s="211"/>
      <c r="K104" s="30"/>
      <c r="L104" s="40"/>
      <c r="S104" s="30"/>
      <c r="T104" s="30"/>
      <c r="U104" s="30"/>
      <c r="V104" s="30"/>
      <c r="W104" s="30"/>
      <c r="X104" s="30"/>
      <c r="Y104" s="30"/>
      <c r="Z104" s="30"/>
      <c r="AA104" s="30"/>
      <c r="AB104" s="30"/>
      <c r="AC104" s="30"/>
      <c r="AD104" s="30"/>
      <c r="AE104" s="30"/>
      <c r="AU104" s="18"/>
    </row>
    <row r="105" spans="1:47" s="2" customFormat="1" ht="22.9" customHeight="1">
      <c r="A105" s="30"/>
      <c r="B105" s="31"/>
      <c r="C105" s="196"/>
      <c r="D105" s="199"/>
      <c r="E105" s="199"/>
      <c r="F105" s="199"/>
      <c r="G105" s="199"/>
      <c r="H105" s="199"/>
      <c r="I105" s="199"/>
      <c r="J105" s="212"/>
      <c r="K105" s="30"/>
      <c r="L105" s="40"/>
      <c r="S105" s="30"/>
      <c r="T105" s="30"/>
      <c r="U105" s="30"/>
      <c r="V105" s="30"/>
      <c r="W105" s="30"/>
      <c r="X105" s="30"/>
      <c r="Y105" s="30"/>
      <c r="Z105" s="30"/>
      <c r="AA105" s="30"/>
      <c r="AB105" s="30"/>
      <c r="AC105" s="30"/>
      <c r="AD105" s="30"/>
      <c r="AE105" s="30"/>
      <c r="AU105" s="18"/>
    </row>
    <row r="106" spans="1:47" s="2" customFormat="1" ht="22.9" customHeight="1">
      <c r="A106" s="30"/>
      <c r="B106" s="31"/>
      <c r="C106" s="196"/>
      <c r="D106" s="197" t="s">
        <v>459</v>
      </c>
      <c r="E106" s="198"/>
      <c r="F106" s="199"/>
      <c r="G106" s="199"/>
      <c r="H106" s="199"/>
      <c r="I106" s="199"/>
      <c r="J106" s="200">
        <f>J107+J114</f>
        <v>0</v>
      </c>
      <c r="K106" s="30"/>
      <c r="L106" s="40"/>
      <c r="S106" s="30"/>
      <c r="T106" s="30"/>
      <c r="U106" s="30"/>
      <c r="V106" s="30"/>
      <c r="W106" s="30"/>
      <c r="X106" s="30"/>
      <c r="Y106" s="30"/>
      <c r="Z106" s="30"/>
      <c r="AA106" s="30"/>
      <c r="AB106" s="30"/>
      <c r="AC106" s="30"/>
      <c r="AD106" s="30"/>
      <c r="AE106" s="30"/>
      <c r="AU106" s="18"/>
    </row>
    <row r="107" spans="1:47" s="2" customFormat="1" ht="22.9" customHeight="1">
      <c r="A107" s="30"/>
      <c r="B107" s="31"/>
      <c r="C107" s="201"/>
      <c r="D107" s="202" t="s">
        <v>119</v>
      </c>
      <c r="E107" s="203"/>
      <c r="F107" s="203"/>
      <c r="G107" s="203"/>
      <c r="H107" s="203"/>
      <c r="I107" s="203"/>
      <c r="J107" s="204">
        <f>J148</f>
        <v>0</v>
      </c>
      <c r="K107" s="30"/>
      <c r="L107" s="40"/>
      <c r="S107" s="30"/>
      <c r="T107" s="30"/>
      <c r="U107" s="30"/>
      <c r="V107" s="154"/>
      <c r="W107" s="30"/>
      <c r="X107" s="30"/>
      <c r="Y107" s="30"/>
      <c r="Z107" s="30"/>
      <c r="AA107" s="30"/>
      <c r="AB107" s="30"/>
      <c r="AC107" s="30"/>
      <c r="AD107" s="30"/>
      <c r="AE107" s="30"/>
      <c r="AU107" s="18"/>
    </row>
    <row r="108" spans="1:47" s="2" customFormat="1" ht="22.9" customHeight="1">
      <c r="A108" s="30"/>
      <c r="B108" s="31"/>
      <c r="C108" s="205"/>
      <c r="D108" s="206" t="s">
        <v>460</v>
      </c>
      <c r="E108" s="207"/>
      <c r="F108" s="207"/>
      <c r="G108" s="207"/>
      <c r="H108" s="207"/>
      <c r="I108" s="207"/>
      <c r="J108" s="208" t="e">
        <f>#REF!</f>
        <v>#REF!</v>
      </c>
      <c r="K108" s="30"/>
      <c r="L108" s="40"/>
      <c r="S108" s="30"/>
      <c r="T108" s="30"/>
      <c r="U108" s="30"/>
      <c r="V108" s="30"/>
      <c r="W108" s="30"/>
      <c r="X108" s="30"/>
      <c r="Y108" s="30"/>
      <c r="Z108" s="30"/>
      <c r="AA108" s="30"/>
      <c r="AB108" s="30"/>
      <c r="AC108" s="30"/>
      <c r="AD108" s="30"/>
      <c r="AE108" s="30"/>
      <c r="AU108" s="18"/>
    </row>
    <row r="109" spans="1:47" s="2" customFormat="1" ht="22.9" customHeight="1">
      <c r="A109" s="30"/>
      <c r="B109" s="31"/>
      <c r="C109" s="205"/>
      <c r="D109" s="206" t="s">
        <v>461</v>
      </c>
      <c r="E109" s="207"/>
      <c r="F109" s="207"/>
      <c r="G109" s="207"/>
      <c r="H109" s="207"/>
      <c r="I109" s="207"/>
      <c r="J109" s="208">
        <f>J149</f>
        <v>0</v>
      </c>
      <c r="K109" s="30"/>
      <c r="L109" s="40"/>
      <c r="S109" s="30"/>
      <c r="T109" s="30"/>
      <c r="U109" s="30"/>
      <c r="V109" s="30"/>
      <c r="W109" s="30"/>
      <c r="X109" s="30"/>
      <c r="Y109" s="30"/>
      <c r="Z109" s="30"/>
      <c r="AA109" s="30"/>
      <c r="AB109" s="30"/>
      <c r="AC109" s="30"/>
      <c r="AD109" s="30"/>
      <c r="AE109" s="30"/>
      <c r="AU109" s="18"/>
    </row>
    <row r="110" spans="1:47" s="2" customFormat="1" ht="22.9" customHeight="1">
      <c r="A110" s="30"/>
      <c r="B110" s="31"/>
      <c r="C110" s="205"/>
      <c r="D110" s="206" t="s">
        <v>462</v>
      </c>
      <c r="E110" s="207"/>
      <c r="F110" s="207"/>
      <c r="G110" s="207"/>
      <c r="H110" s="207"/>
      <c r="I110" s="207"/>
      <c r="J110" s="208">
        <f>J155</f>
        <v>0</v>
      </c>
      <c r="K110" s="30"/>
      <c r="L110" s="40"/>
      <c r="S110" s="30"/>
      <c r="T110" s="30"/>
      <c r="U110" s="30"/>
      <c r="V110" s="30"/>
      <c r="W110" s="30"/>
      <c r="X110" s="30"/>
      <c r="Y110" s="30"/>
      <c r="Z110" s="30"/>
      <c r="AA110" s="30"/>
      <c r="AB110" s="30"/>
      <c r="AC110" s="30"/>
      <c r="AD110" s="30"/>
      <c r="AE110" s="30"/>
      <c r="AU110" s="18"/>
    </row>
    <row r="111" spans="1:47" s="2" customFormat="1" ht="22.9" customHeight="1">
      <c r="A111" s="30"/>
      <c r="B111" s="31"/>
      <c r="C111" s="205"/>
      <c r="D111" s="206" t="s">
        <v>463</v>
      </c>
      <c r="E111" s="207"/>
      <c r="F111" s="207"/>
      <c r="G111" s="207"/>
      <c r="H111" s="207"/>
      <c r="I111" s="207"/>
      <c r="J111" s="208" t="e">
        <f>#REF!</f>
        <v>#REF!</v>
      </c>
      <c r="K111" s="30"/>
      <c r="L111" s="40"/>
      <c r="S111" s="30"/>
      <c r="T111" s="30"/>
      <c r="U111" s="30"/>
      <c r="V111" s="30"/>
      <c r="W111" s="30"/>
      <c r="X111" s="30"/>
      <c r="Y111" s="30"/>
      <c r="Z111" s="30"/>
      <c r="AA111" s="30"/>
      <c r="AB111" s="30"/>
      <c r="AC111" s="30"/>
      <c r="AD111" s="30"/>
      <c r="AE111" s="30"/>
      <c r="AU111" s="18"/>
    </row>
    <row r="112" spans="1:47" s="2" customFormat="1" ht="22.9" customHeight="1">
      <c r="A112" s="30"/>
      <c r="B112" s="31"/>
      <c r="C112" s="205"/>
      <c r="D112" s="206" t="s">
        <v>464</v>
      </c>
      <c r="E112" s="207"/>
      <c r="F112" s="207"/>
      <c r="G112" s="207"/>
      <c r="H112" s="207"/>
      <c r="I112" s="207"/>
      <c r="J112" s="208">
        <f>J164</f>
        <v>0</v>
      </c>
      <c r="K112" s="30"/>
      <c r="L112" s="40"/>
      <c r="S112" s="30"/>
      <c r="T112" s="30"/>
      <c r="U112" s="30"/>
      <c r="V112" s="30"/>
      <c r="W112" s="30"/>
      <c r="X112" s="30"/>
      <c r="Y112" s="30"/>
      <c r="Z112" s="30"/>
      <c r="AA112" s="30"/>
      <c r="AB112" s="30"/>
      <c r="AC112" s="30"/>
      <c r="AD112" s="30"/>
      <c r="AE112" s="30"/>
      <c r="AU112" s="18"/>
    </row>
    <row r="113" spans="1:47" s="2" customFormat="1" ht="22.9" customHeight="1">
      <c r="A113" s="30"/>
      <c r="B113" s="31"/>
      <c r="C113" s="205"/>
      <c r="D113" s="206" t="s">
        <v>175</v>
      </c>
      <c r="E113" s="207"/>
      <c r="F113" s="207"/>
      <c r="G113" s="207"/>
      <c r="H113" s="207"/>
      <c r="I113" s="207"/>
      <c r="J113" s="208" t="e">
        <f>#REF!</f>
        <v>#REF!</v>
      </c>
      <c r="K113" s="30"/>
      <c r="L113" s="40"/>
      <c r="S113" s="30"/>
      <c r="T113" s="30"/>
      <c r="U113" s="30"/>
      <c r="V113" s="30"/>
      <c r="W113" s="30"/>
      <c r="X113" s="30"/>
      <c r="Y113" s="30"/>
      <c r="Z113" s="30"/>
      <c r="AA113" s="30"/>
      <c r="AB113" s="30"/>
      <c r="AC113" s="30"/>
      <c r="AD113" s="30"/>
      <c r="AE113" s="30"/>
      <c r="AU113" s="18"/>
    </row>
    <row r="114" spans="1:47" s="2" customFormat="1" ht="22.9" customHeight="1">
      <c r="A114" s="30"/>
      <c r="B114" s="31"/>
      <c r="C114" s="201"/>
      <c r="D114" s="202" t="s">
        <v>121</v>
      </c>
      <c r="E114" s="203"/>
      <c r="F114" s="203"/>
      <c r="G114" s="203"/>
      <c r="H114" s="203"/>
      <c r="I114" s="203"/>
      <c r="J114" s="204">
        <f>J181</f>
        <v>0</v>
      </c>
      <c r="K114" s="30"/>
      <c r="L114" s="40"/>
      <c r="S114" s="30"/>
      <c r="T114" s="30"/>
      <c r="U114" s="30"/>
      <c r="V114" s="30"/>
      <c r="W114" s="30"/>
      <c r="X114" s="30"/>
      <c r="Y114" s="30"/>
      <c r="Z114" s="30"/>
      <c r="AA114" s="30"/>
      <c r="AB114" s="30"/>
      <c r="AC114" s="30"/>
      <c r="AD114" s="30"/>
      <c r="AE114" s="30"/>
      <c r="AU114" s="18"/>
    </row>
    <row r="115" spans="1:47" s="2" customFormat="1" ht="22.9" customHeight="1">
      <c r="A115" s="30"/>
      <c r="B115" s="31"/>
      <c r="C115" s="111"/>
      <c r="D115" s="30"/>
      <c r="E115" s="30"/>
      <c r="F115" s="30"/>
      <c r="G115" s="30"/>
      <c r="H115" s="30"/>
      <c r="I115" s="30"/>
      <c r="J115" s="69"/>
      <c r="K115" s="30"/>
      <c r="L115" s="40"/>
      <c r="S115" s="30"/>
      <c r="T115" s="30"/>
      <c r="U115" s="30"/>
      <c r="V115" s="30"/>
      <c r="W115" s="30"/>
      <c r="X115" s="30"/>
      <c r="Y115" s="30"/>
      <c r="Z115" s="30"/>
      <c r="AA115" s="30"/>
      <c r="AB115" s="30"/>
      <c r="AC115" s="30"/>
      <c r="AD115" s="30"/>
      <c r="AE115" s="30"/>
      <c r="AU115" s="18"/>
    </row>
    <row r="116" spans="1:47" s="2" customFormat="1" ht="6.95" customHeight="1">
      <c r="A116" s="30"/>
      <c r="B116" s="45"/>
      <c r="C116" s="46"/>
      <c r="D116" s="46"/>
      <c r="E116" s="46"/>
      <c r="F116" s="46"/>
      <c r="G116" s="46"/>
      <c r="H116" s="46"/>
      <c r="I116" s="46"/>
      <c r="J116" s="46"/>
      <c r="K116" s="46"/>
      <c r="L116" s="40"/>
      <c r="S116" s="30"/>
      <c r="T116" s="30"/>
      <c r="U116" s="30"/>
      <c r="V116" s="30"/>
      <c r="W116" s="30"/>
      <c r="X116" s="30"/>
      <c r="Y116" s="30"/>
      <c r="Z116" s="30"/>
      <c r="AA116" s="30"/>
      <c r="AB116" s="30"/>
      <c r="AC116" s="30"/>
      <c r="AD116" s="30"/>
      <c r="AE116" s="30"/>
    </row>
    <row r="120" spans="1:47" s="2" customFormat="1" ht="6.95" customHeight="1">
      <c r="A120" s="30"/>
      <c r="B120" s="47"/>
      <c r="C120" s="48"/>
      <c r="D120" s="48"/>
      <c r="E120" s="48"/>
      <c r="F120" s="48"/>
      <c r="G120" s="48"/>
      <c r="H120" s="48"/>
      <c r="I120" s="48"/>
      <c r="J120" s="48"/>
      <c r="K120" s="48"/>
      <c r="L120" s="40"/>
      <c r="S120" s="30"/>
      <c r="T120" s="30"/>
      <c r="U120" s="30"/>
      <c r="V120" s="30"/>
      <c r="W120" s="30"/>
      <c r="X120" s="30"/>
      <c r="Y120" s="30"/>
      <c r="Z120" s="30"/>
      <c r="AA120" s="30"/>
      <c r="AB120" s="30"/>
      <c r="AC120" s="30"/>
      <c r="AD120" s="30"/>
      <c r="AE120" s="30"/>
    </row>
    <row r="121" spans="1:47" s="2" customFormat="1" ht="24.95" customHeight="1">
      <c r="A121" s="30"/>
      <c r="B121" s="31"/>
      <c r="C121" s="22" t="s">
        <v>122</v>
      </c>
      <c r="D121" s="30"/>
      <c r="E121" s="30"/>
      <c r="F121" s="30"/>
      <c r="G121" s="30"/>
      <c r="H121" s="30"/>
      <c r="I121" s="30"/>
      <c r="J121" s="30"/>
      <c r="K121" s="30"/>
      <c r="L121" s="40"/>
      <c r="S121" s="30"/>
      <c r="T121" s="30"/>
      <c r="U121" s="30"/>
      <c r="V121" s="30"/>
      <c r="W121" s="30"/>
      <c r="X121" s="30"/>
      <c r="Y121" s="30"/>
      <c r="Z121" s="30"/>
      <c r="AA121" s="30"/>
      <c r="AB121" s="30"/>
      <c r="AC121" s="30"/>
      <c r="AD121" s="30"/>
      <c r="AE121" s="30"/>
    </row>
    <row r="122" spans="1:47" s="2" customFormat="1" ht="6.95" customHeight="1">
      <c r="A122" s="30"/>
      <c r="B122" s="31"/>
      <c r="C122" s="30"/>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47" s="2" customFormat="1" ht="12" customHeight="1">
      <c r="A123" s="30"/>
      <c r="B123" s="31"/>
      <c r="C123" s="27" t="s">
        <v>14</v>
      </c>
      <c r="D123" s="30"/>
      <c r="E123" s="30"/>
      <c r="F123" s="30"/>
      <c r="G123" s="30"/>
      <c r="H123" s="30"/>
      <c r="I123" s="30"/>
      <c r="J123" s="30"/>
      <c r="K123" s="30"/>
      <c r="L123" s="40"/>
      <c r="S123" s="30"/>
      <c r="T123" s="30"/>
      <c r="U123" s="30"/>
      <c r="V123" s="30"/>
      <c r="W123" s="30"/>
      <c r="X123" s="30"/>
      <c r="Y123" s="30"/>
      <c r="Z123" s="30"/>
      <c r="AA123" s="30"/>
      <c r="AB123" s="30"/>
      <c r="AC123" s="30"/>
      <c r="AD123" s="30"/>
      <c r="AE123" s="30"/>
    </row>
    <row r="124" spans="1:47" s="2" customFormat="1" ht="16.5" customHeight="1">
      <c r="A124" s="30"/>
      <c r="B124" s="31"/>
      <c r="C124" s="30"/>
      <c r="D124" s="30"/>
      <c r="E124" s="333" t="str">
        <f>E7</f>
        <v>Komunitní centrum a hasičská zbrojnice Hněvčeves</v>
      </c>
      <c r="F124" s="333"/>
      <c r="G124" s="333"/>
      <c r="H124" s="333"/>
      <c r="I124" s="30"/>
      <c r="J124" s="30"/>
      <c r="K124" s="30"/>
      <c r="L124" s="40"/>
      <c r="S124" s="30"/>
      <c r="T124" s="30"/>
      <c r="U124" s="30"/>
      <c r="V124" s="30"/>
      <c r="W124" s="30"/>
      <c r="X124" s="30"/>
      <c r="Y124" s="30"/>
      <c r="Z124" s="30"/>
      <c r="AA124" s="30"/>
      <c r="AB124" s="30"/>
      <c r="AC124" s="30"/>
      <c r="AD124" s="30"/>
      <c r="AE124" s="30"/>
    </row>
    <row r="125" spans="1:47" s="1" customFormat="1" ht="12" customHeight="1">
      <c r="B125" s="21"/>
      <c r="C125" s="27" t="s">
        <v>108</v>
      </c>
      <c r="L125" s="21"/>
    </row>
    <row r="126" spans="1:47" s="2" customFormat="1" ht="16.5" customHeight="1">
      <c r="A126" s="30"/>
      <c r="B126" s="31"/>
      <c r="C126" s="30"/>
      <c r="D126" s="30"/>
      <c r="E126" s="333" t="s">
        <v>394</v>
      </c>
      <c r="F126" s="333"/>
      <c r="G126" s="333"/>
      <c r="H126" s="333"/>
      <c r="I126" s="30"/>
      <c r="J126" s="30"/>
      <c r="K126" s="30"/>
      <c r="L126" s="40"/>
      <c r="S126" s="30"/>
      <c r="T126" s="30"/>
      <c r="U126" s="30"/>
      <c r="V126" s="30"/>
      <c r="W126" s="30"/>
      <c r="X126" s="30"/>
      <c r="Y126" s="30"/>
      <c r="Z126" s="30"/>
      <c r="AA126" s="30"/>
      <c r="AB126" s="30"/>
      <c r="AC126" s="30"/>
      <c r="AD126" s="30"/>
      <c r="AE126" s="30"/>
    </row>
    <row r="127" spans="1:47" s="2" customFormat="1" ht="12" customHeight="1">
      <c r="A127" s="30"/>
      <c r="B127" s="31"/>
      <c r="C127" s="27" t="s">
        <v>110</v>
      </c>
      <c r="D127" s="30"/>
      <c r="E127" s="30"/>
      <c r="F127" s="30"/>
      <c r="G127" s="30"/>
      <c r="H127" s="30"/>
      <c r="I127" s="30"/>
      <c r="J127" s="30"/>
      <c r="K127" s="30"/>
      <c r="L127" s="40"/>
      <c r="S127" s="30"/>
      <c r="T127" s="30"/>
      <c r="U127" s="30"/>
      <c r="V127" s="30"/>
      <c r="W127" s="30"/>
      <c r="X127" s="30"/>
      <c r="Y127" s="30"/>
      <c r="Z127" s="30"/>
      <c r="AA127" s="30"/>
      <c r="AB127" s="30"/>
      <c r="AC127" s="30"/>
      <c r="AD127" s="30"/>
      <c r="AE127" s="30"/>
    </row>
    <row r="128" spans="1:47" s="2" customFormat="1" ht="16.5" customHeight="1">
      <c r="A128" s="30"/>
      <c r="B128" s="31"/>
      <c r="C128" s="30"/>
      <c r="D128" s="30"/>
      <c r="E128" s="324" t="str">
        <f>E11</f>
        <v>04.1 - ZTI</v>
      </c>
      <c r="F128" s="324"/>
      <c r="G128" s="324"/>
      <c r="H128" s="324"/>
      <c r="I128" s="30"/>
      <c r="J128" s="30"/>
      <c r="K128" s="30"/>
      <c r="L128" s="40"/>
      <c r="S128" s="30"/>
      <c r="T128" s="30"/>
      <c r="U128" s="30"/>
      <c r="V128" s="30"/>
      <c r="W128" s="30"/>
      <c r="X128" s="30"/>
      <c r="Y128" s="30"/>
      <c r="Z128" s="30"/>
      <c r="AA128" s="30"/>
      <c r="AB128" s="30"/>
      <c r="AC128" s="30"/>
      <c r="AD128" s="30"/>
      <c r="AE128" s="30"/>
    </row>
    <row r="129" spans="1:63" s="2" customFormat="1" ht="6.95" customHeight="1">
      <c r="A129" s="30"/>
      <c r="B129" s="31"/>
      <c r="C129" s="30"/>
      <c r="D129" s="30"/>
      <c r="E129" s="30"/>
      <c r="F129" s="30"/>
      <c r="G129" s="30"/>
      <c r="H129" s="30"/>
      <c r="I129" s="30"/>
      <c r="J129" s="30"/>
      <c r="K129" s="30"/>
      <c r="L129" s="40"/>
      <c r="S129" s="30"/>
      <c r="T129" s="30"/>
      <c r="U129" s="30"/>
      <c r="V129" s="30"/>
      <c r="W129" s="30"/>
      <c r="X129" s="30"/>
      <c r="Y129" s="30"/>
      <c r="Z129" s="30"/>
      <c r="AA129" s="30"/>
      <c r="AB129" s="30"/>
      <c r="AC129" s="30"/>
      <c r="AD129" s="30"/>
      <c r="AE129" s="30"/>
    </row>
    <row r="130" spans="1:63" s="2" customFormat="1" ht="12" customHeight="1">
      <c r="A130" s="30"/>
      <c r="B130" s="31"/>
      <c r="C130" s="27" t="s">
        <v>18</v>
      </c>
      <c r="D130" s="30"/>
      <c r="E130" s="30"/>
      <c r="F130" s="25" t="str">
        <f>F14</f>
        <v>Hněvčeves 54</v>
      </c>
      <c r="G130" s="30"/>
      <c r="H130" s="30"/>
      <c r="I130" s="27" t="s">
        <v>20</v>
      </c>
      <c r="J130" s="53">
        <f>IF(J14="","",J14)</f>
        <v>44612</v>
      </c>
      <c r="K130" s="30"/>
      <c r="L130" s="40"/>
      <c r="S130" s="30"/>
      <c r="T130" s="30"/>
      <c r="U130" s="30"/>
      <c r="V130" s="30"/>
      <c r="W130" s="30"/>
      <c r="X130" s="30"/>
      <c r="Y130" s="30"/>
      <c r="Z130" s="30"/>
      <c r="AA130" s="30"/>
      <c r="AB130" s="30"/>
      <c r="AC130" s="30"/>
      <c r="AD130" s="30"/>
      <c r="AE130" s="30"/>
    </row>
    <row r="131" spans="1:63" s="2" customFormat="1" ht="6.95" customHeight="1">
      <c r="A131" s="30"/>
      <c r="B131" s="31"/>
      <c r="C131" s="30"/>
      <c r="D131" s="30"/>
      <c r="E131" s="30"/>
      <c r="F131" s="30"/>
      <c r="G131" s="30"/>
      <c r="H131" s="30"/>
      <c r="I131" s="30"/>
      <c r="J131" s="30"/>
      <c r="K131" s="30"/>
      <c r="L131" s="40"/>
      <c r="S131" s="30"/>
      <c r="T131" s="30"/>
      <c r="U131" s="30"/>
      <c r="V131" s="30"/>
      <c r="W131" s="30"/>
      <c r="X131" s="30"/>
      <c r="Y131" s="30"/>
      <c r="Z131" s="30"/>
      <c r="AA131" s="30"/>
      <c r="AB131" s="30"/>
      <c r="AC131" s="30"/>
      <c r="AD131" s="30"/>
      <c r="AE131" s="30"/>
    </row>
    <row r="132" spans="1:63" s="2" customFormat="1" ht="15.2" customHeight="1">
      <c r="A132" s="30"/>
      <c r="B132" s="31"/>
      <c r="C132" s="27" t="s">
        <v>21</v>
      </c>
      <c r="D132" s="30"/>
      <c r="E132" s="30"/>
      <c r="F132" s="25" t="str">
        <f>E17</f>
        <v>Obec Hněvčeves, Hněvčeves 54, 503 15</v>
      </c>
      <c r="G132" s="30"/>
      <c r="H132" s="30"/>
      <c r="I132" s="27" t="s">
        <v>27</v>
      </c>
      <c r="J132" s="28" t="str">
        <f>E23</f>
        <v xml:space="preserve"> </v>
      </c>
      <c r="K132" s="30"/>
      <c r="L132" s="40"/>
      <c r="S132" s="30"/>
      <c r="T132" s="30"/>
      <c r="U132" s="30"/>
      <c r="V132" s="30"/>
      <c r="W132" s="30"/>
      <c r="X132" s="30"/>
      <c r="Y132" s="30"/>
      <c r="Z132" s="30"/>
      <c r="AA132" s="30"/>
      <c r="AB132" s="30"/>
      <c r="AC132" s="30"/>
      <c r="AD132" s="30"/>
      <c r="AE132" s="30"/>
    </row>
    <row r="133" spans="1:63" s="2" customFormat="1" ht="15.2" customHeight="1">
      <c r="A133" s="30"/>
      <c r="B133" s="31"/>
      <c r="C133" s="27" t="s">
        <v>25</v>
      </c>
      <c r="D133" s="30"/>
      <c r="E133" s="30"/>
      <c r="F133" s="25">
        <f>IF(E20="","",E20)</f>
        <v>0</v>
      </c>
      <c r="G133" s="30"/>
      <c r="H133" s="30"/>
      <c r="I133" s="27" t="s">
        <v>29</v>
      </c>
      <c r="J133" s="28" t="str">
        <f>E26</f>
        <v xml:space="preserve"> </v>
      </c>
      <c r="K133" s="30"/>
      <c r="L133" s="40"/>
      <c r="S133" s="30"/>
      <c r="T133" s="30"/>
      <c r="U133" s="30"/>
      <c r="V133" s="30"/>
      <c r="W133" s="30"/>
      <c r="X133" s="30"/>
      <c r="Y133" s="30"/>
      <c r="Z133" s="30"/>
      <c r="AA133" s="30"/>
      <c r="AB133" s="30"/>
      <c r="AC133" s="30"/>
      <c r="AD133" s="30"/>
      <c r="AE133" s="30"/>
    </row>
    <row r="134" spans="1:63" s="2" customFormat="1" ht="10.35" customHeight="1">
      <c r="A134" s="30"/>
      <c r="B134" s="31"/>
      <c r="C134" s="30"/>
      <c r="D134" s="30"/>
      <c r="E134" s="30"/>
      <c r="F134" s="30"/>
      <c r="G134" s="30"/>
      <c r="H134" s="30"/>
      <c r="I134" s="30"/>
      <c r="J134" s="30"/>
      <c r="K134" s="30"/>
      <c r="L134" s="40"/>
      <c r="S134" s="30"/>
      <c r="T134" s="30"/>
      <c r="U134" s="30"/>
      <c r="V134" s="30"/>
      <c r="W134" s="30"/>
      <c r="X134" s="30"/>
      <c r="Y134" s="30"/>
      <c r="Z134" s="30"/>
      <c r="AA134" s="30"/>
      <c r="AB134" s="30"/>
      <c r="AC134" s="30"/>
      <c r="AD134" s="30"/>
      <c r="AE134" s="30"/>
    </row>
    <row r="135" spans="1:63" s="11" customFormat="1" ht="29.25" customHeight="1">
      <c r="A135" s="120"/>
      <c r="B135" s="121"/>
      <c r="C135" s="122" t="s">
        <v>123</v>
      </c>
      <c r="D135" s="123" t="s">
        <v>57</v>
      </c>
      <c r="E135" s="123" t="s">
        <v>53</v>
      </c>
      <c r="F135" s="123" t="s">
        <v>54</v>
      </c>
      <c r="G135" s="123" t="s">
        <v>124</v>
      </c>
      <c r="H135" s="123" t="s">
        <v>125</v>
      </c>
      <c r="I135" s="123" t="s">
        <v>126</v>
      </c>
      <c r="J135" s="123" t="s">
        <v>114</v>
      </c>
      <c r="K135" s="124" t="s">
        <v>127</v>
      </c>
      <c r="L135" s="125"/>
      <c r="M135" s="60" t="s">
        <v>1</v>
      </c>
      <c r="N135" s="61" t="s">
        <v>36</v>
      </c>
      <c r="O135" s="61" t="s">
        <v>128</v>
      </c>
      <c r="P135" s="61" t="s">
        <v>129</v>
      </c>
      <c r="Q135" s="61" t="s">
        <v>130</v>
      </c>
      <c r="R135" s="61" t="s">
        <v>131</v>
      </c>
      <c r="S135" s="61" t="s">
        <v>132</v>
      </c>
      <c r="T135" s="62" t="s">
        <v>133</v>
      </c>
      <c r="U135" s="120"/>
      <c r="V135" s="120"/>
      <c r="W135" s="120"/>
      <c r="X135" s="120"/>
      <c r="Y135" s="120"/>
      <c r="Z135" s="120"/>
      <c r="AA135" s="120"/>
      <c r="AB135" s="120"/>
      <c r="AC135" s="120"/>
      <c r="AD135" s="120"/>
      <c r="AE135" s="120"/>
    </row>
    <row r="136" spans="1:63" s="11" customFormat="1" ht="29.25" customHeight="1">
      <c r="A136" s="120"/>
      <c r="B136" s="121"/>
      <c r="C136" s="213"/>
      <c r="D136" s="213"/>
      <c r="E136" s="213"/>
      <c r="F136" s="213"/>
      <c r="G136" s="213"/>
      <c r="H136" s="213"/>
      <c r="I136" s="213"/>
      <c r="J136" s="213"/>
      <c r="K136" s="213"/>
      <c r="L136" s="125"/>
      <c r="M136" s="214"/>
      <c r="N136" s="215"/>
      <c r="O136" s="215"/>
      <c r="P136" s="215"/>
      <c r="Q136" s="215"/>
      <c r="R136" s="215"/>
      <c r="S136" s="215"/>
      <c r="T136" s="216"/>
      <c r="U136" s="120"/>
      <c r="V136" s="120"/>
      <c r="W136" s="120"/>
      <c r="X136" s="120"/>
      <c r="Y136" s="120"/>
      <c r="Z136" s="120"/>
      <c r="AA136" s="120"/>
      <c r="AB136" s="120"/>
      <c r="AC136" s="120"/>
      <c r="AD136" s="120"/>
      <c r="AE136" s="120"/>
    </row>
    <row r="137" spans="1:63" s="2" customFormat="1" ht="22.9" customHeight="1">
      <c r="A137" s="30"/>
      <c r="B137" s="31"/>
      <c r="C137" s="67" t="s">
        <v>134</v>
      </c>
      <c r="D137" s="30"/>
      <c r="E137" s="30"/>
      <c r="F137" s="30"/>
      <c r="G137" s="30"/>
      <c r="H137" s="30"/>
      <c r="I137" s="30"/>
      <c r="J137" s="126">
        <f>J138+J147</f>
        <v>0</v>
      </c>
      <c r="K137" s="30"/>
      <c r="L137" s="31"/>
      <c r="M137" s="63"/>
      <c r="N137" s="54"/>
      <c r="O137" s="64"/>
      <c r="P137" s="127" t="e">
        <f>#REF!</f>
        <v>#REF!</v>
      </c>
      <c r="Q137" s="64"/>
      <c r="R137" s="127" t="e">
        <f>#REF!</f>
        <v>#REF!</v>
      </c>
      <c r="S137" s="64"/>
      <c r="T137" s="128" t="e">
        <f>#REF!</f>
        <v>#REF!</v>
      </c>
      <c r="U137" s="30"/>
      <c r="V137" s="30"/>
      <c r="W137" s="30"/>
      <c r="X137" s="30"/>
      <c r="Y137" s="30"/>
      <c r="Z137" s="30"/>
      <c r="AA137" s="30"/>
      <c r="AB137" s="30"/>
      <c r="AC137" s="30"/>
      <c r="AD137" s="30"/>
      <c r="AE137" s="30"/>
      <c r="AT137" s="18" t="s">
        <v>71</v>
      </c>
      <c r="AU137" s="18" t="s">
        <v>116</v>
      </c>
      <c r="BK137" s="129" t="e">
        <f>#REF!</f>
        <v>#REF!</v>
      </c>
    </row>
    <row r="138" spans="1:63" s="2" customFormat="1" ht="22.9" customHeight="1">
      <c r="A138" s="30"/>
      <c r="B138" s="31"/>
      <c r="C138" s="196"/>
      <c r="D138" s="197" t="s">
        <v>456</v>
      </c>
      <c r="E138" s="198"/>
      <c r="F138" s="199"/>
      <c r="G138" s="199"/>
      <c r="H138" s="199"/>
      <c r="I138" s="199"/>
      <c r="J138" s="277">
        <f>J139</f>
        <v>0</v>
      </c>
      <c r="K138" s="30"/>
      <c r="L138" s="31"/>
      <c r="M138" s="56"/>
      <c r="N138" s="178"/>
      <c r="O138" s="56"/>
      <c r="P138" s="217"/>
      <c r="Q138" s="56"/>
      <c r="R138" s="217"/>
      <c r="S138" s="56"/>
      <c r="T138" s="217"/>
      <c r="U138" s="30"/>
      <c r="V138" s="30"/>
      <c r="W138" s="30"/>
      <c r="X138" s="30"/>
      <c r="Y138" s="30"/>
      <c r="Z138" s="30"/>
      <c r="AA138" s="30"/>
      <c r="AB138" s="30"/>
      <c r="AC138" s="30"/>
      <c r="AD138" s="30"/>
      <c r="AE138" s="30"/>
      <c r="AT138" s="18"/>
      <c r="AU138" s="18"/>
      <c r="BK138" s="129"/>
    </row>
    <row r="139" spans="1:63" s="2" customFormat="1" ht="22.9" customHeight="1">
      <c r="A139" s="30"/>
      <c r="B139" s="31"/>
      <c r="C139" s="218"/>
      <c r="D139" s="219" t="s">
        <v>71</v>
      </c>
      <c r="E139" s="220" t="s">
        <v>156</v>
      </c>
      <c r="F139" s="220" t="s">
        <v>157</v>
      </c>
      <c r="G139" s="218"/>
      <c r="H139" s="218"/>
      <c r="I139" s="218"/>
      <c r="J139" s="278">
        <f>J140</f>
        <v>0</v>
      </c>
      <c r="K139" s="30"/>
      <c r="L139" s="31"/>
      <c r="M139" s="56"/>
      <c r="N139" s="178"/>
      <c r="O139" s="56"/>
      <c r="P139" s="217"/>
      <c r="Q139" s="56"/>
      <c r="R139" s="217"/>
      <c r="S139" s="56"/>
      <c r="T139" s="217"/>
      <c r="U139" s="30"/>
      <c r="V139" s="30"/>
      <c r="W139" s="30"/>
      <c r="X139" s="30"/>
      <c r="Y139" s="30"/>
      <c r="Z139" s="30"/>
      <c r="AA139" s="30"/>
      <c r="AB139" s="30"/>
      <c r="AC139" s="30"/>
      <c r="AD139" s="30"/>
      <c r="AE139" s="30"/>
      <c r="AT139" s="18"/>
      <c r="AU139" s="18"/>
      <c r="BK139" s="129"/>
    </row>
    <row r="140" spans="1:63" s="2" customFormat="1" ht="22.9" customHeight="1">
      <c r="A140" s="30"/>
      <c r="B140" s="31"/>
      <c r="C140" s="218"/>
      <c r="D140" s="219" t="s">
        <v>71</v>
      </c>
      <c r="E140" s="222" t="s">
        <v>465</v>
      </c>
      <c r="F140" s="222" t="s">
        <v>466</v>
      </c>
      <c r="G140" s="218"/>
      <c r="H140" s="218"/>
      <c r="I140" s="218"/>
      <c r="J140" s="279">
        <f>J141+J142+J143+J144+J145</f>
        <v>0</v>
      </c>
      <c r="K140" s="30"/>
      <c r="L140" s="31"/>
      <c r="M140" s="56"/>
      <c r="N140" s="178"/>
      <c r="O140" s="56"/>
      <c r="P140" s="217"/>
      <c r="Q140" s="56"/>
      <c r="R140" s="217"/>
      <c r="S140" s="56"/>
      <c r="T140" s="217"/>
      <c r="U140" s="30"/>
      <c r="V140" s="30"/>
      <c r="W140" s="30"/>
      <c r="X140" s="30"/>
      <c r="Y140" s="30"/>
      <c r="Z140" s="30"/>
      <c r="AA140" s="30"/>
      <c r="AB140" s="30"/>
      <c r="AC140" s="30"/>
      <c r="AD140" s="30"/>
      <c r="AE140" s="30"/>
      <c r="AT140" s="18"/>
      <c r="AU140" s="18"/>
      <c r="BK140" s="129"/>
    </row>
    <row r="141" spans="1:63" s="2" customFormat="1" ht="22.9" customHeight="1">
      <c r="A141" s="30"/>
      <c r="B141" s="31"/>
      <c r="C141" s="223" t="s">
        <v>160</v>
      </c>
      <c r="D141" s="223" t="s">
        <v>138</v>
      </c>
      <c r="E141" s="224" t="s">
        <v>467</v>
      </c>
      <c r="F141" s="225" t="s">
        <v>468</v>
      </c>
      <c r="G141" s="226" t="s">
        <v>179</v>
      </c>
      <c r="H141" s="227">
        <v>2.4</v>
      </c>
      <c r="I141" s="228">
        <v>0</v>
      </c>
      <c r="J141" s="228">
        <f t="shared" ref="J141:J145" si="0">ROUND(I141*H141,2)</f>
        <v>0</v>
      </c>
      <c r="K141" s="30"/>
      <c r="L141" s="31"/>
      <c r="M141" s="56"/>
      <c r="N141" s="178"/>
      <c r="O141" s="56"/>
      <c r="P141" s="217"/>
      <c r="Q141" s="56"/>
      <c r="R141" s="217"/>
      <c r="S141" s="56"/>
      <c r="T141" s="217"/>
      <c r="U141" s="30"/>
      <c r="V141" s="30"/>
      <c r="W141" s="30"/>
      <c r="X141" s="30"/>
      <c r="Y141" s="30"/>
      <c r="Z141" s="30"/>
      <c r="AA141" s="30"/>
      <c r="AB141" s="30"/>
      <c r="AC141" s="30"/>
      <c r="AD141" s="30"/>
      <c r="AE141" s="30"/>
      <c r="AT141" s="18"/>
      <c r="AU141" s="18"/>
      <c r="BK141" s="129"/>
    </row>
    <row r="142" spans="1:63" s="2" customFormat="1" ht="22.9" customHeight="1">
      <c r="A142" s="30"/>
      <c r="B142" s="31"/>
      <c r="C142" s="223" t="s">
        <v>161</v>
      </c>
      <c r="D142" s="223" t="s">
        <v>138</v>
      </c>
      <c r="E142" s="224" t="s">
        <v>469</v>
      </c>
      <c r="F142" s="225" t="s">
        <v>470</v>
      </c>
      <c r="G142" s="226" t="s">
        <v>179</v>
      </c>
      <c r="H142" s="227">
        <v>0.60000000000000009</v>
      </c>
      <c r="I142" s="228">
        <v>0</v>
      </c>
      <c r="J142" s="228">
        <f t="shared" si="0"/>
        <v>0</v>
      </c>
      <c r="K142" s="30"/>
      <c r="L142" s="31"/>
      <c r="M142" s="56"/>
      <c r="N142" s="178"/>
      <c r="O142" s="56"/>
      <c r="P142" s="217"/>
      <c r="Q142" s="56"/>
      <c r="R142" s="217"/>
      <c r="S142" s="56"/>
      <c r="T142" s="217"/>
      <c r="U142" s="30"/>
      <c r="V142" s="30"/>
      <c r="W142" s="30"/>
      <c r="X142" s="30"/>
      <c r="Y142" s="30"/>
      <c r="Z142" s="30"/>
      <c r="AA142" s="30"/>
      <c r="AB142" s="30"/>
      <c r="AC142" s="30"/>
      <c r="AD142" s="30"/>
      <c r="AE142" s="30"/>
      <c r="AT142" s="18"/>
      <c r="AU142" s="18"/>
      <c r="BK142" s="129"/>
    </row>
    <row r="143" spans="1:63" s="2" customFormat="1" ht="22.9" customHeight="1">
      <c r="A143" s="30"/>
      <c r="B143" s="31"/>
      <c r="C143" s="223" t="s">
        <v>164</v>
      </c>
      <c r="D143" s="223" t="s">
        <v>138</v>
      </c>
      <c r="E143" s="224" t="s">
        <v>473</v>
      </c>
      <c r="F143" s="225" t="s">
        <v>474</v>
      </c>
      <c r="G143" s="226" t="s">
        <v>179</v>
      </c>
      <c r="H143" s="227">
        <v>1.2</v>
      </c>
      <c r="I143" s="228">
        <v>0</v>
      </c>
      <c r="J143" s="228">
        <f t="shared" si="0"/>
        <v>0</v>
      </c>
      <c r="K143" s="30"/>
      <c r="L143" s="31"/>
      <c r="M143" s="56"/>
      <c r="N143" s="178"/>
      <c r="O143" s="56"/>
      <c r="P143" s="217"/>
      <c r="Q143" s="56"/>
      <c r="R143" s="217"/>
      <c r="S143" s="56"/>
      <c r="T143" s="217"/>
      <c r="U143" s="30"/>
      <c r="V143" s="30"/>
      <c r="W143" s="30"/>
      <c r="X143" s="30"/>
      <c r="Y143" s="30"/>
      <c r="Z143" s="30"/>
      <c r="AA143" s="30"/>
      <c r="AB143" s="30"/>
      <c r="AC143" s="30"/>
      <c r="AD143" s="30"/>
      <c r="AE143" s="30"/>
      <c r="AT143" s="18"/>
      <c r="AU143" s="18"/>
      <c r="BK143" s="129"/>
    </row>
    <row r="144" spans="1:63" s="2" customFormat="1" ht="22.9" customHeight="1">
      <c r="A144" s="30"/>
      <c r="B144" s="31"/>
      <c r="C144" s="223" t="s">
        <v>163</v>
      </c>
      <c r="D144" s="223" t="s">
        <v>138</v>
      </c>
      <c r="E144" s="224" t="s">
        <v>475</v>
      </c>
      <c r="F144" s="225" t="s">
        <v>476</v>
      </c>
      <c r="G144" s="226" t="s">
        <v>179</v>
      </c>
      <c r="H144" s="227">
        <v>0.60000000000000009</v>
      </c>
      <c r="I144" s="228">
        <v>0</v>
      </c>
      <c r="J144" s="228">
        <f t="shared" si="0"/>
        <v>0</v>
      </c>
      <c r="K144" s="30"/>
      <c r="L144" s="31"/>
      <c r="M144" s="56"/>
      <c r="N144" s="178"/>
      <c r="O144" s="56"/>
      <c r="P144" s="217"/>
      <c r="Q144" s="56"/>
      <c r="R144" s="217"/>
      <c r="S144" s="56"/>
      <c r="T144" s="217"/>
      <c r="U144" s="30"/>
      <c r="V144" s="30"/>
      <c r="W144" s="30"/>
      <c r="X144" s="30"/>
      <c r="Y144" s="30"/>
      <c r="Z144" s="30"/>
      <c r="AA144" s="30"/>
      <c r="AB144" s="30"/>
      <c r="AC144" s="30"/>
      <c r="AD144" s="30"/>
      <c r="AE144" s="30"/>
      <c r="AT144" s="18"/>
      <c r="AU144" s="18"/>
      <c r="BK144" s="129"/>
    </row>
    <row r="145" spans="1:63" s="2" customFormat="1" ht="22.9" customHeight="1">
      <c r="A145" s="30"/>
      <c r="B145" s="31"/>
      <c r="C145" s="223" t="s">
        <v>167</v>
      </c>
      <c r="D145" s="223" t="s">
        <v>138</v>
      </c>
      <c r="E145" s="224" t="s">
        <v>477</v>
      </c>
      <c r="F145" s="225" t="s">
        <v>478</v>
      </c>
      <c r="G145" s="226" t="s">
        <v>179</v>
      </c>
      <c r="H145" s="227">
        <v>0.60000000000000009</v>
      </c>
      <c r="I145" s="228">
        <v>0</v>
      </c>
      <c r="J145" s="228">
        <f t="shared" si="0"/>
        <v>0</v>
      </c>
      <c r="K145" s="30"/>
      <c r="L145" s="31"/>
      <c r="M145" s="56"/>
      <c r="N145" s="178"/>
      <c r="O145" s="56"/>
      <c r="P145" s="217"/>
      <c r="Q145" s="56"/>
      <c r="R145" s="217"/>
      <c r="S145" s="56"/>
      <c r="T145" s="217"/>
      <c r="U145" s="30"/>
      <c r="V145" s="30"/>
      <c r="W145" s="30"/>
      <c r="X145" s="30"/>
      <c r="Y145" s="30"/>
      <c r="Z145" s="30"/>
      <c r="AA145" s="30"/>
      <c r="AB145" s="30"/>
      <c r="AC145" s="30"/>
      <c r="AD145" s="30"/>
      <c r="AE145" s="30"/>
      <c r="AT145" s="18"/>
      <c r="AU145" s="18"/>
      <c r="BK145" s="129"/>
    </row>
    <row r="146" spans="1:63" s="2" customFormat="1" ht="22.9" customHeight="1">
      <c r="A146" s="30"/>
      <c r="B146" s="31"/>
      <c r="C146" s="235"/>
      <c r="D146" s="199"/>
      <c r="E146" s="199"/>
      <c r="F146" s="199"/>
      <c r="G146" s="199"/>
      <c r="H146" s="199"/>
      <c r="I146" s="199"/>
      <c r="J146" s="236"/>
      <c r="K146" s="30"/>
      <c r="L146" s="31"/>
      <c r="M146" s="56"/>
      <c r="N146" s="178"/>
      <c r="O146" s="56"/>
      <c r="P146" s="217"/>
      <c r="Q146" s="56"/>
      <c r="R146" s="217"/>
      <c r="S146" s="56"/>
      <c r="T146" s="217"/>
      <c r="U146" s="30"/>
      <c r="V146" s="30"/>
      <c r="W146" s="30"/>
      <c r="X146" s="30"/>
      <c r="Y146" s="30"/>
      <c r="Z146" s="30"/>
      <c r="AA146" s="30"/>
      <c r="AB146" s="30"/>
      <c r="AC146" s="30"/>
      <c r="AD146" s="30"/>
      <c r="AE146" s="30"/>
      <c r="AT146" s="18"/>
      <c r="AU146" s="18"/>
      <c r="BK146" s="129"/>
    </row>
    <row r="147" spans="1:63" s="2" customFormat="1" ht="22.9" customHeight="1">
      <c r="A147" s="30"/>
      <c r="B147" s="31"/>
      <c r="C147" s="196"/>
      <c r="D147" s="197" t="s">
        <v>459</v>
      </c>
      <c r="E147" s="198"/>
      <c r="F147" s="199"/>
      <c r="G147" s="199"/>
      <c r="H147" s="199"/>
      <c r="I147" s="199"/>
      <c r="J147" s="200">
        <f>J148+J181</f>
        <v>0</v>
      </c>
      <c r="K147" s="30"/>
      <c r="L147" s="31"/>
      <c r="M147" s="56"/>
      <c r="N147" s="178"/>
      <c r="O147" s="56"/>
      <c r="P147" s="217"/>
      <c r="Q147" s="56"/>
      <c r="R147" s="217"/>
      <c r="S147" s="56"/>
      <c r="T147" s="217"/>
      <c r="U147" s="30"/>
      <c r="V147" s="30"/>
      <c r="W147" s="30"/>
      <c r="X147" s="30"/>
      <c r="Y147" s="30"/>
      <c r="Z147" s="30"/>
      <c r="AA147" s="30"/>
      <c r="AB147" s="30"/>
      <c r="AC147" s="30"/>
      <c r="AD147" s="30"/>
      <c r="AE147" s="30"/>
      <c r="AT147" s="18"/>
      <c r="AU147" s="18"/>
      <c r="BK147" s="129"/>
    </row>
    <row r="148" spans="1:63" s="2" customFormat="1" ht="22.9" customHeight="1">
      <c r="A148" s="30"/>
      <c r="B148" s="31"/>
      <c r="C148" s="218"/>
      <c r="D148" s="219" t="s">
        <v>71</v>
      </c>
      <c r="E148" s="220" t="s">
        <v>156</v>
      </c>
      <c r="F148" s="220" t="s">
        <v>157</v>
      </c>
      <c r="G148" s="218"/>
      <c r="H148" s="218"/>
      <c r="I148" s="218"/>
      <c r="J148" s="221">
        <f>J149+J155+J164</f>
        <v>0</v>
      </c>
      <c r="K148" s="30"/>
      <c r="L148" s="31"/>
      <c r="M148" s="56"/>
      <c r="N148" s="178"/>
      <c r="O148" s="56"/>
      <c r="P148" s="217"/>
      <c r="Q148" s="56"/>
      <c r="R148" s="217"/>
      <c r="S148" s="56"/>
      <c r="T148" s="217"/>
      <c r="U148" s="30"/>
      <c r="V148" s="30"/>
      <c r="W148" s="30"/>
      <c r="X148" s="30"/>
      <c r="Y148" s="30"/>
      <c r="Z148" s="30"/>
      <c r="AA148" s="30"/>
      <c r="AB148" s="30"/>
      <c r="AC148" s="30"/>
      <c r="AD148" s="30"/>
      <c r="AE148" s="30"/>
      <c r="AT148" s="18"/>
      <c r="AU148" s="18"/>
      <c r="BK148" s="129"/>
    </row>
    <row r="149" spans="1:63" s="2" customFormat="1" ht="22.9" customHeight="1">
      <c r="A149" s="30"/>
      <c r="B149" s="31"/>
      <c r="C149" s="218"/>
      <c r="D149" s="219" t="s">
        <v>71</v>
      </c>
      <c r="E149" s="222" t="s">
        <v>480</v>
      </c>
      <c r="F149" s="222" t="s">
        <v>481</v>
      </c>
      <c r="G149" s="218"/>
      <c r="H149" s="218"/>
      <c r="I149" s="218"/>
      <c r="J149" s="279">
        <f>J150+J151+J153</f>
        <v>0</v>
      </c>
      <c r="K149" s="30"/>
      <c r="L149" s="31"/>
      <c r="M149" s="56"/>
      <c r="N149" s="178"/>
      <c r="O149" s="56"/>
      <c r="P149" s="217"/>
      <c r="Q149" s="56"/>
      <c r="R149" s="217"/>
      <c r="S149" s="56"/>
      <c r="T149" s="217"/>
      <c r="U149" s="30"/>
      <c r="V149" s="30"/>
      <c r="W149" s="30"/>
      <c r="X149" s="30"/>
      <c r="Y149" s="30"/>
      <c r="Z149" s="30"/>
      <c r="AA149" s="30"/>
      <c r="AB149" s="30"/>
      <c r="AC149" s="30"/>
      <c r="AD149" s="30"/>
      <c r="AE149" s="30"/>
      <c r="AT149" s="18"/>
      <c r="AU149" s="18"/>
      <c r="BK149" s="129"/>
    </row>
    <row r="150" spans="1:63" s="2" customFormat="1" ht="22.9" customHeight="1">
      <c r="A150" s="30"/>
      <c r="B150" s="31"/>
      <c r="C150" s="229" t="s">
        <v>243</v>
      </c>
      <c r="D150" s="229" t="s">
        <v>181</v>
      </c>
      <c r="E150" s="230" t="s">
        <v>482</v>
      </c>
      <c r="F150" s="231" t="s">
        <v>483</v>
      </c>
      <c r="G150" s="232" t="s">
        <v>150</v>
      </c>
      <c r="H150" s="233">
        <v>0.60000000000000009</v>
      </c>
      <c r="I150" s="234">
        <v>0</v>
      </c>
      <c r="J150" s="234">
        <f>ROUND(I150*H150,2)</f>
        <v>0</v>
      </c>
      <c r="K150" s="30"/>
      <c r="L150" s="31"/>
      <c r="M150" s="56"/>
      <c r="N150" s="178"/>
      <c r="O150" s="56"/>
      <c r="P150" s="217"/>
      <c r="Q150" s="56"/>
      <c r="R150" s="217"/>
      <c r="S150" s="56"/>
      <c r="T150" s="217"/>
      <c r="U150" s="30"/>
      <c r="V150" s="30"/>
      <c r="W150" s="30"/>
      <c r="X150" s="30"/>
      <c r="Y150" s="30"/>
      <c r="Z150" s="30"/>
      <c r="AA150" s="30"/>
      <c r="AB150" s="30"/>
      <c r="AC150" s="30"/>
      <c r="AD150" s="30"/>
      <c r="AE150" s="30"/>
      <c r="AT150" s="18"/>
      <c r="AU150" s="18"/>
      <c r="BK150" s="129"/>
    </row>
    <row r="151" spans="1:63" s="2" customFormat="1" ht="22.9" customHeight="1">
      <c r="A151" s="30"/>
      <c r="B151" s="31"/>
      <c r="C151" s="229" t="s">
        <v>337</v>
      </c>
      <c r="D151" s="229" t="s">
        <v>181</v>
      </c>
      <c r="E151" s="230" t="s">
        <v>484</v>
      </c>
      <c r="F151" s="231" t="s">
        <v>485</v>
      </c>
      <c r="G151" s="232" t="s">
        <v>486</v>
      </c>
      <c r="H151" s="233">
        <v>2.4</v>
      </c>
      <c r="I151" s="234">
        <v>0</v>
      </c>
      <c r="J151" s="234">
        <f>ROUND(I151*H151,2)</f>
        <v>0</v>
      </c>
      <c r="K151" s="30"/>
      <c r="L151" s="31"/>
      <c r="M151" s="56"/>
      <c r="N151" s="178"/>
      <c r="O151" s="56"/>
      <c r="P151" s="217"/>
      <c r="Q151" s="56"/>
      <c r="R151" s="217"/>
      <c r="S151" s="56"/>
      <c r="T151" s="217"/>
      <c r="U151" s="30"/>
      <c r="V151" s="30"/>
      <c r="W151" s="30"/>
      <c r="X151" s="30"/>
      <c r="Y151" s="30"/>
      <c r="Z151" s="30"/>
      <c r="AA151" s="30"/>
      <c r="AB151" s="30"/>
      <c r="AC151" s="30"/>
      <c r="AD151" s="30"/>
      <c r="AE151" s="30"/>
      <c r="AT151" s="18"/>
      <c r="AU151" s="18"/>
      <c r="BK151" s="129"/>
    </row>
    <row r="152" spans="1:63" s="2" customFormat="1" ht="22.9" customHeight="1">
      <c r="A152" s="30"/>
      <c r="B152" s="31"/>
      <c r="C152" s="199"/>
      <c r="D152" s="237"/>
      <c r="E152" s="199"/>
      <c r="F152" s="238"/>
      <c r="G152" s="199"/>
      <c r="H152" s="199"/>
      <c r="I152" s="199"/>
      <c r="J152" s="199"/>
      <c r="K152" s="30"/>
      <c r="L152" s="31"/>
      <c r="M152" s="56"/>
      <c r="N152" s="178"/>
      <c r="O152" s="56"/>
      <c r="P152" s="217"/>
      <c r="Q152" s="56"/>
      <c r="R152" s="217"/>
      <c r="S152" s="56"/>
      <c r="T152" s="217"/>
      <c r="U152" s="30"/>
      <c r="V152" s="30"/>
      <c r="W152" s="30"/>
      <c r="X152" s="30"/>
      <c r="Y152" s="30"/>
      <c r="Z152" s="30"/>
      <c r="AA152" s="30"/>
      <c r="AB152" s="30"/>
      <c r="AC152" s="30"/>
      <c r="AD152" s="30"/>
      <c r="AE152" s="30"/>
      <c r="AT152" s="18"/>
      <c r="AU152" s="18"/>
      <c r="BK152" s="129"/>
    </row>
    <row r="153" spans="1:63" s="2" customFormat="1" ht="22.9" customHeight="1">
      <c r="A153" s="30"/>
      <c r="B153" s="31"/>
      <c r="C153" s="223" t="s">
        <v>260</v>
      </c>
      <c r="D153" s="223" t="s">
        <v>138</v>
      </c>
      <c r="E153" s="224" t="s">
        <v>490</v>
      </c>
      <c r="F153" s="225" t="s">
        <v>491</v>
      </c>
      <c r="G153" s="226" t="s">
        <v>147</v>
      </c>
      <c r="H153" s="227">
        <v>0.24</v>
      </c>
      <c r="I153" s="228">
        <v>0</v>
      </c>
      <c r="J153" s="228">
        <f>ROUND(I153*H153,2)</f>
        <v>0</v>
      </c>
      <c r="K153" s="30"/>
      <c r="L153" s="31"/>
      <c r="M153" s="56"/>
      <c r="N153" s="178"/>
      <c r="O153" s="56"/>
      <c r="P153" s="217"/>
      <c r="Q153" s="56"/>
      <c r="R153" s="217"/>
      <c r="S153" s="56"/>
      <c r="T153" s="217"/>
      <c r="U153" s="30"/>
      <c r="V153" s="30"/>
      <c r="W153" s="30"/>
      <c r="X153" s="30"/>
      <c r="Y153" s="30"/>
      <c r="Z153" s="30"/>
      <c r="AA153" s="30"/>
      <c r="AB153" s="30"/>
      <c r="AC153" s="30"/>
      <c r="AD153" s="30"/>
      <c r="AE153" s="30"/>
      <c r="AT153" s="18"/>
      <c r="AU153" s="18"/>
      <c r="BK153" s="129"/>
    </row>
    <row r="154" spans="1:63" s="2" customFormat="1" ht="22.9" customHeight="1">
      <c r="A154" s="30"/>
      <c r="B154" s="31"/>
      <c r="C154" s="199"/>
      <c r="D154" s="237" t="s">
        <v>479</v>
      </c>
      <c r="E154" s="199"/>
      <c r="F154" s="238" t="s">
        <v>489</v>
      </c>
      <c r="G154" s="199"/>
      <c r="H154" s="199"/>
      <c r="I154" s="199"/>
      <c r="J154" s="199"/>
      <c r="K154" s="30"/>
      <c r="L154" s="31"/>
      <c r="M154" s="56"/>
      <c r="N154" s="178"/>
      <c r="O154" s="56"/>
      <c r="P154" s="217"/>
      <c r="Q154" s="56"/>
      <c r="R154" s="217"/>
      <c r="S154" s="56"/>
      <c r="T154" s="217"/>
      <c r="U154" s="30"/>
      <c r="V154" s="30"/>
      <c r="W154" s="30"/>
      <c r="X154" s="30"/>
      <c r="Y154" s="30"/>
      <c r="Z154" s="30"/>
      <c r="AA154" s="30"/>
      <c r="AB154" s="30"/>
      <c r="AC154" s="30"/>
      <c r="AD154" s="30"/>
      <c r="AE154" s="30"/>
      <c r="AT154" s="18"/>
      <c r="AU154" s="18"/>
      <c r="BK154" s="129"/>
    </row>
    <row r="155" spans="1:63" s="2" customFormat="1" ht="22.9" customHeight="1">
      <c r="A155" s="30"/>
      <c r="B155" s="31"/>
      <c r="C155" s="218"/>
      <c r="D155" s="219" t="s">
        <v>71</v>
      </c>
      <c r="E155" s="222" t="s">
        <v>492</v>
      </c>
      <c r="F155" s="222" t="s">
        <v>493</v>
      </c>
      <c r="G155" s="218"/>
      <c r="H155" s="218"/>
      <c r="I155" s="218"/>
      <c r="J155" s="279">
        <f>J156+J158+J159+J160+J161+J162</f>
        <v>0</v>
      </c>
      <c r="K155" s="30"/>
      <c r="L155" s="31"/>
      <c r="M155" s="56"/>
      <c r="N155" s="178"/>
      <c r="O155" s="56"/>
      <c r="P155" s="217"/>
      <c r="Q155" s="56"/>
      <c r="R155" s="217"/>
      <c r="S155" s="56"/>
      <c r="T155" s="217"/>
      <c r="U155" s="30"/>
      <c r="V155" s="30"/>
      <c r="W155" s="30"/>
      <c r="X155" s="30"/>
      <c r="Y155" s="30"/>
      <c r="Z155" s="30"/>
      <c r="AA155" s="30"/>
      <c r="AB155" s="30"/>
      <c r="AC155" s="30"/>
      <c r="AD155" s="30"/>
      <c r="AE155" s="30"/>
      <c r="AT155" s="18"/>
      <c r="AU155" s="18"/>
      <c r="BK155" s="129"/>
    </row>
    <row r="156" spans="1:63" s="2" customFormat="1" ht="22.9" customHeight="1">
      <c r="A156" s="30"/>
      <c r="B156" s="31"/>
      <c r="C156" s="223" t="s">
        <v>189</v>
      </c>
      <c r="D156" s="223" t="s">
        <v>138</v>
      </c>
      <c r="E156" s="224" t="s">
        <v>495</v>
      </c>
      <c r="F156" s="225" t="s">
        <v>496</v>
      </c>
      <c r="G156" s="226" t="s">
        <v>150</v>
      </c>
      <c r="H156" s="227">
        <v>22.2</v>
      </c>
      <c r="I156" s="228">
        <v>0</v>
      </c>
      <c r="J156" s="228">
        <f>ROUND(I156*H156,2)</f>
        <v>0</v>
      </c>
      <c r="K156" s="30"/>
      <c r="L156" s="31"/>
      <c r="M156" s="56"/>
      <c r="N156" s="178"/>
      <c r="O156" s="56"/>
      <c r="P156" s="217"/>
      <c r="Q156" s="56"/>
      <c r="R156" s="217"/>
      <c r="S156" s="56"/>
      <c r="T156" s="217"/>
      <c r="U156" s="30"/>
      <c r="V156" s="30"/>
      <c r="W156" s="30"/>
      <c r="X156" s="30"/>
      <c r="Y156" s="30"/>
      <c r="Z156" s="30"/>
      <c r="AA156" s="30"/>
      <c r="AB156" s="30"/>
      <c r="AC156" s="30"/>
      <c r="AD156" s="30"/>
      <c r="AE156" s="30"/>
      <c r="AT156" s="18"/>
      <c r="AU156" s="18"/>
      <c r="BK156" s="129"/>
    </row>
    <row r="157" spans="1:63" s="2" customFormat="1" ht="22.9" customHeight="1">
      <c r="A157" s="30"/>
      <c r="B157" s="31"/>
      <c r="C157" s="199"/>
      <c r="D157" s="237" t="s">
        <v>479</v>
      </c>
      <c r="E157" s="199"/>
      <c r="F157" s="238" t="s">
        <v>494</v>
      </c>
      <c r="G157" s="199"/>
      <c r="H157" s="199"/>
      <c r="I157" s="199"/>
      <c r="J157" s="199"/>
      <c r="K157" s="30"/>
      <c r="L157" s="31"/>
      <c r="M157" s="56"/>
      <c r="N157" s="178"/>
      <c r="O157" s="56"/>
      <c r="P157" s="217"/>
      <c r="Q157" s="56"/>
      <c r="R157" s="217"/>
      <c r="S157" s="56"/>
      <c r="T157" s="217"/>
      <c r="U157" s="30"/>
      <c r="V157" s="30"/>
      <c r="W157" s="30"/>
      <c r="X157" s="30"/>
      <c r="Y157" s="30"/>
      <c r="Z157" s="30"/>
      <c r="AA157" s="30"/>
      <c r="AB157" s="30"/>
      <c r="AC157" s="30"/>
      <c r="AD157" s="30"/>
      <c r="AE157" s="30"/>
      <c r="AT157" s="18"/>
      <c r="AU157" s="18"/>
      <c r="BK157" s="129"/>
    </row>
    <row r="158" spans="1:63" s="2" customFormat="1" ht="22.9" customHeight="1">
      <c r="A158" s="30"/>
      <c r="B158" s="31"/>
      <c r="C158" s="223" t="s">
        <v>261</v>
      </c>
      <c r="D158" s="223" t="s">
        <v>138</v>
      </c>
      <c r="E158" s="224" t="s">
        <v>497</v>
      </c>
      <c r="F158" s="225" t="s">
        <v>498</v>
      </c>
      <c r="G158" s="226" t="s">
        <v>150</v>
      </c>
      <c r="H158" s="227">
        <v>12</v>
      </c>
      <c r="I158" s="228">
        <v>0</v>
      </c>
      <c r="J158" s="228">
        <f t="shared" ref="J158:J162" si="1">ROUND(I158*H158,2)</f>
        <v>0</v>
      </c>
      <c r="K158" s="30"/>
      <c r="L158" s="31"/>
      <c r="M158" s="56"/>
      <c r="N158" s="178"/>
      <c r="O158" s="56"/>
      <c r="P158" s="217"/>
      <c r="Q158" s="56"/>
      <c r="R158" s="217"/>
      <c r="S158" s="56"/>
      <c r="T158" s="217"/>
      <c r="U158" s="30"/>
      <c r="V158" s="30"/>
      <c r="W158" s="30"/>
      <c r="X158" s="30"/>
      <c r="Y158" s="30"/>
      <c r="Z158" s="30"/>
      <c r="AA158" s="30"/>
      <c r="AB158" s="30"/>
      <c r="AC158" s="30"/>
      <c r="AD158" s="30"/>
      <c r="AE158" s="30"/>
      <c r="AT158" s="18"/>
      <c r="AU158" s="18"/>
      <c r="BK158" s="129"/>
    </row>
    <row r="159" spans="1:63" s="2" customFormat="1" ht="22.9" customHeight="1">
      <c r="A159" s="30"/>
      <c r="B159" s="31"/>
      <c r="C159" s="223" t="s">
        <v>193</v>
      </c>
      <c r="D159" s="223" t="s">
        <v>138</v>
      </c>
      <c r="E159" s="224" t="s">
        <v>499</v>
      </c>
      <c r="F159" s="225" t="s">
        <v>500</v>
      </c>
      <c r="G159" s="226" t="s">
        <v>150</v>
      </c>
      <c r="H159" s="227">
        <v>12</v>
      </c>
      <c r="I159" s="228">
        <v>0</v>
      </c>
      <c r="J159" s="228">
        <f t="shared" si="1"/>
        <v>0</v>
      </c>
      <c r="K159" s="30"/>
      <c r="L159" s="31"/>
      <c r="M159" s="56"/>
      <c r="N159" s="178"/>
      <c r="O159" s="56"/>
      <c r="P159" s="217"/>
      <c r="Q159" s="56"/>
      <c r="R159" s="217"/>
      <c r="S159" s="56"/>
      <c r="T159" s="217"/>
      <c r="U159" s="30"/>
      <c r="V159" s="30"/>
      <c r="W159" s="30"/>
      <c r="X159" s="30"/>
      <c r="Y159" s="30"/>
      <c r="Z159" s="30"/>
      <c r="AA159" s="30"/>
      <c r="AB159" s="30"/>
      <c r="AC159" s="30"/>
      <c r="AD159" s="30"/>
      <c r="AE159" s="30"/>
      <c r="AT159" s="18"/>
      <c r="AU159" s="18"/>
      <c r="BK159" s="129"/>
    </row>
    <row r="160" spans="1:63" s="2" customFormat="1" ht="22.9" customHeight="1">
      <c r="A160" s="30"/>
      <c r="B160" s="31"/>
      <c r="C160" s="223" t="s">
        <v>194</v>
      </c>
      <c r="D160" s="223" t="s">
        <v>138</v>
      </c>
      <c r="E160" s="224" t="s">
        <v>501</v>
      </c>
      <c r="F160" s="225" t="s">
        <v>502</v>
      </c>
      <c r="G160" s="226" t="s">
        <v>150</v>
      </c>
      <c r="H160" s="227">
        <v>21.6</v>
      </c>
      <c r="I160" s="228">
        <v>0</v>
      </c>
      <c r="J160" s="228">
        <f t="shared" si="1"/>
        <v>0</v>
      </c>
      <c r="K160" s="30"/>
      <c r="L160" s="31"/>
      <c r="M160" s="56"/>
      <c r="N160" s="178"/>
      <c r="O160" s="56"/>
      <c r="P160" s="217"/>
      <c r="Q160" s="56"/>
      <c r="R160" s="217"/>
      <c r="S160" s="56"/>
      <c r="T160" s="217"/>
      <c r="U160" s="30"/>
      <c r="V160" s="30"/>
      <c r="W160" s="30"/>
      <c r="X160" s="30"/>
      <c r="Y160" s="30"/>
      <c r="Z160" s="30"/>
      <c r="AA160" s="30"/>
      <c r="AB160" s="30"/>
      <c r="AC160" s="30"/>
      <c r="AD160" s="30"/>
      <c r="AE160" s="30"/>
      <c r="AT160" s="18"/>
      <c r="AU160" s="18"/>
      <c r="BK160" s="129"/>
    </row>
    <row r="161" spans="1:63" s="2" customFormat="1" ht="22.9" customHeight="1">
      <c r="A161" s="30"/>
      <c r="B161" s="31"/>
      <c r="C161" s="223" t="s">
        <v>217</v>
      </c>
      <c r="D161" s="223" t="s">
        <v>138</v>
      </c>
      <c r="E161" s="224" t="s">
        <v>503</v>
      </c>
      <c r="F161" s="225" t="s">
        <v>504</v>
      </c>
      <c r="G161" s="226" t="s">
        <v>150</v>
      </c>
      <c r="H161" s="227">
        <v>5.4</v>
      </c>
      <c r="I161" s="228">
        <v>0</v>
      </c>
      <c r="J161" s="228">
        <f t="shared" si="1"/>
        <v>0</v>
      </c>
      <c r="K161" s="30"/>
      <c r="L161" s="31"/>
      <c r="M161" s="56"/>
      <c r="N161" s="178"/>
      <c r="O161" s="56"/>
      <c r="P161" s="217"/>
      <c r="Q161" s="56"/>
      <c r="R161" s="217"/>
      <c r="S161" s="56"/>
      <c r="T161" s="217"/>
      <c r="U161" s="30"/>
      <c r="V161" s="30"/>
      <c r="W161" s="30"/>
      <c r="X161" s="30"/>
      <c r="Y161" s="30"/>
      <c r="Z161" s="30"/>
      <c r="AA161" s="30"/>
      <c r="AB161" s="30"/>
      <c r="AC161" s="30"/>
      <c r="AD161" s="30"/>
      <c r="AE161" s="30"/>
      <c r="AT161" s="18"/>
      <c r="AU161" s="18"/>
      <c r="BK161" s="129"/>
    </row>
    <row r="162" spans="1:63" s="2" customFormat="1" ht="22.9" customHeight="1">
      <c r="A162" s="30"/>
      <c r="B162" s="31"/>
      <c r="C162" s="223" t="s">
        <v>218</v>
      </c>
      <c r="D162" s="223" t="s">
        <v>138</v>
      </c>
      <c r="E162" s="224" t="s">
        <v>505</v>
      </c>
      <c r="F162" s="225" t="s">
        <v>506</v>
      </c>
      <c r="G162" s="226" t="s">
        <v>150</v>
      </c>
      <c r="H162" s="227">
        <v>5.4</v>
      </c>
      <c r="I162" s="228">
        <v>0</v>
      </c>
      <c r="J162" s="228">
        <f t="shared" si="1"/>
        <v>0</v>
      </c>
      <c r="K162" s="30"/>
      <c r="L162" s="31"/>
      <c r="M162" s="56"/>
      <c r="N162" s="178"/>
      <c r="O162" s="56"/>
      <c r="P162" s="217"/>
      <c r="Q162" s="56"/>
      <c r="R162" s="217"/>
      <c r="S162" s="56"/>
      <c r="T162" s="217"/>
      <c r="U162" s="30"/>
      <c r="V162" s="30"/>
      <c r="W162" s="30"/>
      <c r="X162" s="30"/>
      <c r="Y162" s="30"/>
      <c r="Z162" s="30"/>
      <c r="AA162" s="30"/>
      <c r="AB162" s="30"/>
      <c r="AC162" s="30"/>
      <c r="AD162" s="30"/>
      <c r="AE162" s="30"/>
      <c r="AT162" s="18"/>
      <c r="AU162" s="18"/>
      <c r="BK162" s="129"/>
    </row>
    <row r="163" spans="1:63" s="2" customFormat="1" ht="22.9" customHeight="1">
      <c r="A163" s="30"/>
      <c r="B163" s="31"/>
      <c r="C163" s="199"/>
      <c r="D163" s="237"/>
      <c r="E163" s="199"/>
      <c r="F163" s="238"/>
      <c r="G163" s="199"/>
      <c r="H163" s="199"/>
      <c r="I163" s="199"/>
      <c r="J163" s="199"/>
      <c r="K163" s="30"/>
      <c r="L163" s="31"/>
      <c r="M163" s="56"/>
      <c r="N163" s="178"/>
      <c r="O163" s="56"/>
      <c r="P163" s="217"/>
      <c r="Q163" s="56"/>
      <c r="R163" s="217"/>
      <c r="S163" s="56"/>
      <c r="T163" s="217"/>
      <c r="U163" s="30"/>
      <c r="V163" s="30"/>
      <c r="W163" s="30"/>
      <c r="X163" s="30"/>
      <c r="Y163" s="30"/>
      <c r="Z163" s="30"/>
      <c r="AA163" s="30"/>
      <c r="AB163" s="30"/>
      <c r="AC163" s="30"/>
      <c r="AD163" s="30"/>
      <c r="AE163" s="30"/>
      <c r="AT163" s="18"/>
      <c r="AU163" s="18"/>
      <c r="BK163" s="129"/>
    </row>
    <row r="164" spans="1:63" s="2" customFormat="1" ht="22.9" customHeight="1">
      <c r="A164" s="30"/>
      <c r="B164" s="31"/>
      <c r="C164" s="218"/>
      <c r="D164" s="219" t="s">
        <v>71</v>
      </c>
      <c r="E164" s="222" t="s">
        <v>507</v>
      </c>
      <c r="F164" s="222" t="s">
        <v>508</v>
      </c>
      <c r="G164" s="218"/>
      <c r="H164" s="218"/>
      <c r="I164" s="218"/>
      <c r="J164" s="279">
        <f>J165+J166+J167+J168+J169+J170+J171+J173+J175+J177+J179</f>
        <v>0</v>
      </c>
      <c r="K164" s="30"/>
      <c r="L164" s="31"/>
      <c r="M164" s="56"/>
      <c r="N164" s="178"/>
      <c r="O164" s="56"/>
      <c r="P164" s="217"/>
      <c r="Q164" s="56"/>
      <c r="R164" s="217"/>
      <c r="S164" s="56"/>
      <c r="T164" s="217"/>
      <c r="U164" s="30"/>
      <c r="V164" s="30"/>
      <c r="W164" s="30"/>
      <c r="X164" s="30"/>
      <c r="Y164" s="30"/>
      <c r="Z164" s="30"/>
      <c r="AA164" s="30"/>
      <c r="AB164" s="30"/>
      <c r="AC164" s="30"/>
      <c r="AD164" s="30"/>
      <c r="AE164" s="30"/>
      <c r="AT164" s="18"/>
      <c r="AU164" s="18"/>
      <c r="BK164" s="129"/>
    </row>
    <row r="165" spans="1:63" s="2" customFormat="1" ht="22.9" customHeight="1">
      <c r="A165" s="30"/>
      <c r="B165" s="31"/>
      <c r="C165" s="223" t="s">
        <v>219</v>
      </c>
      <c r="D165" s="223" t="s">
        <v>138</v>
      </c>
      <c r="E165" s="224" t="s">
        <v>509</v>
      </c>
      <c r="F165" s="225" t="s">
        <v>510</v>
      </c>
      <c r="G165" s="226" t="s">
        <v>150</v>
      </c>
      <c r="H165" s="227">
        <v>22.2</v>
      </c>
      <c r="I165" s="228">
        <v>0</v>
      </c>
      <c r="J165" s="228">
        <f t="shared" ref="J165:J171" si="2">ROUND(I165*H165,2)</f>
        <v>0</v>
      </c>
      <c r="K165" s="30"/>
      <c r="L165" s="31"/>
      <c r="M165" s="56"/>
      <c r="N165" s="178"/>
      <c r="O165" s="56"/>
      <c r="P165" s="217"/>
      <c r="Q165" s="56"/>
      <c r="R165" s="217"/>
      <c r="S165" s="56"/>
      <c r="T165" s="217"/>
      <c r="U165" s="30"/>
      <c r="V165" s="30"/>
      <c r="W165" s="30"/>
      <c r="X165" s="30"/>
      <c r="Y165" s="30"/>
      <c r="Z165" s="30"/>
      <c r="AA165" s="30"/>
      <c r="AB165" s="30"/>
      <c r="AC165" s="30"/>
      <c r="AD165" s="30"/>
      <c r="AE165" s="30"/>
      <c r="AT165" s="18"/>
      <c r="AU165" s="18"/>
      <c r="BK165" s="129"/>
    </row>
    <row r="166" spans="1:63" s="2" customFormat="1" ht="22.9" customHeight="1">
      <c r="A166" s="30"/>
      <c r="B166" s="31"/>
      <c r="C166" s="223" t="s">
        <v>220</v>
      </c>
      <c r="D166" s="223" t="s">
        <v>138</v>
      </c>
      <c r="E166" s="224" t="s">
        <v>511</v>
      </c>
      <c r="F166" s="225" t="s">
        <v>512</v>
      </c>
      <c r="G166" s="226" t="s">
        <v>150</v>
      </c>
      <c r="H166" s="227">
        <v>15</v>
      </c>
      <c r="I166" s="228">
        <v>0</v>
      </c>
      <c r="J166" s="228">
        <f t="shared" si="2"/>
        <v>0</v>
      </c>
      <c r="K166" s="30"/>
      <c r="L166" s="31"/>
      <c r="M166" s="56"/>
      <c r="N166" s="178"/>
      <c r="O166" s="56"/>
      <c r="P166" s="217"/>
      <c r="Q166" s="56"/>
      <c r="R166" s="217"/>
      <c r="S166" s="56"/>
      <c r="T166" s="217"/>
      <c r="U166" s="30"/>
      <c r="V166" s="30"/>
      <c r="W166" s="30"/>
      <c r="X166" s="30"/>
      <c r="Y166" s="30"/>
      <c r="Z166" s="30"/>
      <c r="AA166" s="30"/>
      <c r="AB166" s="30"/>
      <c r="AC166" s="30"/>
      <c r="AD166" s="30"/>
      <c r="AE166" s="30"/>
      <c r="AT166" s="18"/>
      <c r="AU166" s="18"/>
      <c r="BK166" s="129"/>
    </row>
    <row r="167" spans="1:63" s="2" customFormat="1" ht="22.9" customHeight="1">
      <c r="A167" s="30"/>
      <c r="B167" s="31"/>
      <c r="C167" s="223" t="s">
        <v>221</v>
      </c>
      <c r="D167" s="223" t="s">
        <v>138</v>
      </c>
      <c r="E167" s="224" t="s">
        <v>513</v>
      </c>
      <c r="F167" s="225" t="s">
        <v>514</v>
      </c>
      <c r="G167" s="226" t="s">
        <v>150</v>
      </c>
      <c r="H167" s="227">
        <v>1.2</v>
      </c>
      <c r="I167" s="228">
        <v>0</v>
      </c>
      <c r="J167" s="228">
        <f t="shared" si="2"/>
        <v>0</v>
      </c>
      <c r="K167" s="30"/>
      <c r="L167" s="31"/>
      <c r="M167" s="56"/>
      <c r="N167" s="178"/>
      <c r="O167" s="56"/>
      <c r="P167" s="217"/>
      <c r="Q167" s="56"/>
      <c r="R167" s="217"/>
      <c r="S167" s="56"/>
      <c r="T167" s="217"/>
      <c r="U167" s="30"/>
      <c r="V167" s="30"/>
      <c r="W167" s="30"/>
      <c r="X167" s="30"/>
      <c r="Y167" s="30"/>
      <c r="Z167" s="30"/>
      <c r="AA167" s="30"/>
      <c r="AB167" s="30"/>
      <c r="AC167" s="30"/>
      <c r="AD167" s="30"/>
      <c r="AE167" s="30"/>
      <c r="AT167" s="18"/>
      <c r="AU167" s="18"/>
      <c r="BK167" s="129"/>
    </row>
    <row r="168" spans="1:63" s="2" customFormat="1" ht="22.9" customHeight="1">
      <c r="A168" s="30"/>
      <c r="B168" s="31"/>
      <c r="C168" s="223" t="s">
        <v>227</v>
      </c>
      <c r="D168" s="223" t="s">
        <v>138</v>
      </c>
      <c r="E168" s="224" t="s">
        <v>515</v>
      </c>
      <c r="F168" s="225" t="s">
        <v>516</v>
      </c>
      <c r="G168" s="226" t="s">
        <v>150</v>
      </c>
      <c r="H168" s="227">
        <v>2.4</v>
      </c>
      <c r="I168" s="228">
        <v>0</v>
      </c>
      <c r="J168" s="228">
        <f t="shared" si="2"/>
        <v>0</v>
      </c>
      <c r="K168" s="30"/>
      <c r="L168" s="31"/>
      <c r="M168" s="56"/>
      <c r="N168" s="178"/>
      <c r="O168" s="56"/>
      <c r="P168" s="217"/>
      <c r="Q168" s="56"/>
      <c r="R168" s="217"/>
      <c r="S168" s="56"/>
      <c r="T168" s="217"/>
      <c r="U168" s="30"/>
      <c r="V168" s="30"/>
      <c r="W168" s="30"/>
      <c r="X168" s="30"/>
      <c r="Y168" s="30"/>
      <c r="Z168" s="30"/>
      <c r="AA168" s="30"/>
      <c r="AB168" s="30"/>
      <c r="AC168" s="30"/>
      <c r="AD168" s="30"/>
      <c r="AE168" s="30"/>
      <c r="AT168" s="18"/>
      <c r="AU168" s="18"/>
      <c r="BK168" s="129"/>
    </row>
    <row r="169" spans="1:63" s="2" customFormat="1" ht="22.9" customHeight="1">
      <c r="A169" s="30"/>
      <c r="B169" s="31"/>
      <c r="C169" s="223" t="s">
        <v>232</v>
      </c>
      <c r="D169" s="223" t="s">
        <v>138</v>
      </c>
      <c r="E169" s="224" t="s">
        <v>517</v>
      </c>
      <c r="F169" s="225" t="s">
        <v>518</v>
      </c>
      <c r="G169" s="226" t="s">
        <v>150</v>
      </c>
      <c r="H169" s="227">
        <v>0.60000000000000009</v>
      </c>
      <c r="I169" s="228">
        <v>0</v>
      </c>
      <c r="J169" s="228">
        <f t="shared" si="2"/>
        <v>0</v>
      </c>
      <c r="K169" s="30"/>
      <c r="L169" s="31"/>
      <c r="M169" s="56"/>
      <c r="N169" s="178"/>
      <c r="O169" s="56"/>
      <c r="P169" s="217"/>
      <c r="Q169" s="56"/>
      <c r="R169" s="217"/>
      <c r="S169" s="56"/>
      <c r="T169" s="217"/>
      <c r="U169" s="30"/>
      <c r="V169" s="30"/>
      <c r="W169" s="30"/>
      <c r="X169" s="30"/>
      <c r="Y169" s="30"/>
      <c r="Z169" s="30"/>
      <c r="AA169" s="30"/>
      <c r="AB169" s="30"/>
      <c r="AC169" s="30"/>
      <c r="AD169" s="30"/>
      <c r="AE169" s="30"/>
      <c r="AT169" s="18"/>
      <c r="AU169" s="18"/>
      <c r="BK169" s="129"/>
    </row>
    <row r="170" spans="1:63" s="2" customFormat="1" ht="22.9" customHeight="1">
      <c r="A170" s="30"/>
      <c r="B170" s="31"/>
      <c r="C170" s="223" t="s">
        <v>280</v>
      </c>
      <c r="D170" s="223" t="s">
        <v>138</v>
      </c>
      <c r="E170" s="224" t="s">
        <v>519</v>
      </c>
      <c r="F170" s="225" t="s">
        <v>520</v>
      </c>
      <c r="G170" s="226" t="s">
        <v>150</v>
      </c>
      <c r="H170" s="227">
        <v>2.4</v>
      </c>
      <c r="I170" s="228">
        <v>0</v>
      </c>
      <c r="J170" s="228">
        <f t="shared" si="2"/>
        <v>0</v>
      </c>
      <c r="K170" s="30"/>
      <c r="L170" s="31"/>
      <c r="M170" s="56"/>
      <c r="N170" s="178"/>
      <c r="O170" s="56"/>
      <c r="P170" s="217"/>
      <c r="Q170" s="56"/>
      <c r="R170" s="217"/>
      <c r="S170" s="56"/>
      <c r="T170" s="217"/>
      <c r="U170" s="30"/>
      <c r="V170" s="30"/>
      <c r="W170" s="30"/>
      <c r="X170" s="30"/>
      <c r="Y170" s="30"/>
      <c r="Z170" s="30"/>
      <c r="AA170" s="30"/>
      <c r="AB170" s="30"/>
      <c r="AC170" s="30"/>
      <c r="AD170" s="30"/>
      <c r="AE170" s="30"/>
      <c r="AT170" s="18"/>
      <c r="AU170" s="18"/>
      <c r="BK170" s="129"/>
    </row>
    <row r="171" spans="1:63" s="2" customFormat="1" ht="22.9" customHeight="1">
      <c r="A171" s="30"/>
      <c r="B171" s="31"/>
      <c r="C171" s="223" t="s">
        <v>233</v>
      </c>
      <c r="D171" s="223" t="s">
        <v>138</v>
      </c>
      <c r="E171" s="224" t="s">
        <v>521</v>
      </c>
      <c r="F171" s="225" t="s">
        <v>522</v>
      </c>
      <c r="G171" s="226" t="s">
        <v>150</v>
      </c>
      <c r="H171" s="227">
        <v>0.60000000000000009</v>
      </c>
      <c r="I171" s="228">
        <v>0</v>
      </c>
      <c r="J171" s="228">
        <f t="shared" si="2"/>
        <v>0</v>
      </c>
      <c r="K171" s="30"/>
      <c r="L171" s="31"/>
      <c r="M171" s="56"/>
      <c r="N171" s="178"/>
      <c r="O171" s="56"/>
      <c r="P171" s="217"/>
      <c r="Q171" s="56"/>
      <c r="R171" s="217"/>
      <c r="S171" s="56"/>
      <c r="T171" s="217"/>
      <c r="U171" s="30"/>
      <c r="V171" s="30"/>
      <c r="W171" s="30"/>
      <c r="X171" s="30"/>
      <c r="Y171" s="30"/>
      <c r="Z171" s="30"/>
      <c r="AA171" s="30"/>
      <c r="AB171" s="30"/>
      <c r="AC171" s="30"/>
      <c r="AD171" s="30"/>
      <c r="AE171" s="30"/>
      <c r="AT171" s="18"/>
      <c r="AU171" s="18"/>
      <c r="BK171" s="129"/>
    </row>
    <row r="172" spans="1:63" s="2" customFormat="1" ht="6.95" customHeight="1">
      <c r="A172" s="30"/>
      <c r="B172" s="45"/>
      <c r="C172" s="199"/>
      <c r="D172" s="237" t="s">
        <v>479</v>
      </c>
      <c r="E172" s="199"/>
      <c r="F172" s="238" t="s">
        <v>523</v>
      </c>
      <c r="G172" s="199"/>
      <c r="H172" s="199"/>
      <c r="I172" s="199"/>
      <c r="J172" s="199"/>
      <c r="K172" s="46"/>
      <c r="L172" s="31"/>
      <c r="M172" s="30"/>
      <c r="O172" s="30"/>
      <c r="P172" s="30"/>
      <c r="Q172" s="30"/>
      <c r="R172" s="30"/>
      <c r="S172" s="30"/>
      <c r="T172" s="30"/>
      <c r="U172" s="30"/>
      <c r="V172" s="30"/>
      <c r="W172" s="30"/>
      <c r="X172" s="30"/>
      <c r="Y172" s="30"/>
      <c r="Z172" s="30"/>
      <c r="AA172" s="30"/>
      <c r="AB172" s="30"/>
      <c r="AC172" s="30"/>
      <c r="AD172" s="30"/>
      <c r="AE172" s="30"/>
    </row>
    <row r="173" spans="1:63" ht="12">
      <c r="C173" s="223" t="s">
        <v>234</v>
      </c>
      <c r="D173" s="223" t="s">
        <v>138</v>
      </c>
      <c r="E173" s="224" t="s">
        <v>524</v>
      </c>
      <c r="F173" s="225" t="s">
        <v>525</v>
      </c>
      <c r="G173" s="226" t="s">
        <v>150</v>
      </c>
      <c r="H173" s="227">
        <v>22.2</v>
      </c>
      <c r="I173" s="228">
        <v>0</v>
      </c>
      <c r="J173" s="228">
        <f>ROUND(I173*H173,2)</f>
        <v>0</v>
      </c>
    </row>
    <row r="174" spans="1:63" ht="87.75">
      <c r="C174" s="199"/>
      <c r="D174" s="237" t="s">
        <v>479</v>
      </c>
      <c r="E174" s="199"/>
      <c r="F174" s="238" t="s">
        <v>526</v>
      </c>
      <c r="G174" s="199"/>
      <c r="H174" s="199"/>
      <c r="I174" s="199"/>
      <c r="J174" s="199"/>
    </row>
    <row r="175" spans="1:63" ht="36">
      <c r="C175" s="223" t="s">
        <v>235</v>
      </c>
      <c r="D175" s="223" t="s">
        <v>138</v>
      </c>
      <c r="E175" s="224" t="s">
        <v>527</v>
      </c>
      <c r="F175" s="225" t="s">
        <v>528</v>
      </c>
      <c r="G175" s="226" t="s">
        <v>139</v>
      </c>
      <c r="H175" s="227">
        <v>60</v>
      </c>
      <c r="I175" s="228">
        <v>0</v>
      </c>
      <c r="J175" s="228">
        <f>ROUND(I175*H175,2)</f>
        <v>0</v>
      </c>
    </row>
    <row r="176" spans="1:63" ht="87.75">
      <c r="C176" s="199"/>
      <c r="D176" s="237" t="s">
        <v>479</v>
      </c>
      <c r="E176" s="199"/>
      <c r="F176" s="238" t="s">
        <v>526</v>
      </c>
      <c r="G176" s="199"/>
      <c r="H176" s="199"/>
      <c r="I176" s="199"/>
      <c r="J176" s="199"/>
    </row>
    <row r="177" spans="3:10" ht="48">
      <c r="C177" s="223" t="s">
        <v>287</v>
      </c>
      <c r="D177" s="223" t="s">
        <v>138</v>
      </c>
      <c r="E177" s="224" t="s">
        <v>529</v>
      </c>
      <c r="F177" s="225" t="s">
        <v>530</v>
      </c>
      <c r="G177" s="226" t="s">
        <v>147</v>
      </c>
      <c r="H177" s="274">
        <v>0.93240000000000001</v>
      </c>
      <c r="I177" s="228">
        <v>0</v>
      </c>
      <c r="J177" s="228">
        <f>ROUND(I177*H177,2)</f>
        <v>0</v>
      </c>
    </row>
    <row r="178" spans="3:10" ht="136.5">
      <c r="C178" s="199"/>
      <c r="D178" s="237" t="s">
        <v>479</v>
      </c>
      <c r="E178" s="199"/>
      <c r="F178" s="238" t="s">
        <v>531</v>
      </c>
      <c r="G178" s="199"/>
      <c r="H178" s="199"/>
      <c r="I178" s="199"/>
      <c r="J178" s="199"/>
    </row>
    <row r="179" spans="3:10" ht="48">
      <c r="C179" s="223" t="s">
        <v>291</v>
      </c>
      <c r="D179" s="223" t="s">
        <v>138</v>
      </c>
      <c r="E179" s="224" t="s">
        <v>532</v>
      </c>
      <c r="F179" s="225" t="s">
        <v>533</v>
      </c>
      <c r="G179" s="226" t="s">
        <v>147</v>
      </c>
      <c r="H179" s="274">
        <v>0.93240000000000001</v>
      </c>
      <c r="I179" s="228">
        <v>0</v>
      </c>
      <c r="J179" s="228">
        <f>ROUND(I179*H179,2)</f>
        <v>0</v>
      </c>
    </row>
    <row r="180" spans="3:10" ht="156">
      <c r="C180" s="199"/>
      <c r="D180" s="237" t="s">
        <v>479</v>
      </c>
      <c r="E180" s="199"/>
      <c r="F180" s="238" t="s">
        <v>534</v>
      </c>
      <c r="G180" s="199"/>
      <c r="H180" s="199"/>
      <c r="I180" s="199"/>
      <c r="J180" s="199"/>
    </row>
    <row r="181" spans="3:10" ht="15">
      <c r="C181" s="218"/>
      <c r="D181" s="219" t="s">
        <v>71</v>
      </c>
      <c r="E181" s="220" t="s">
        <v>165</v>
      </c>
      <c r="F181" s="220" t="s">
        <v>166</v>
      </c>
      <c r="G181" s="218"/>
      <c r="H181" s="218"/>
      <c r="I181" s="218"/>
      <c r="J181" s="221">
        <f>J182+J183</f>
        <v>0</v>
      </c>
    </row>
    <row r="182" spans="3:10" ht="12">
      <c r="C182" s="223"/>
      <c r="D182" s="223"/>
      <c r="E182" s="224"/>
      <c r="F182" s="225"/>
      <c r="G182" s="226"/>
      <c r="H182" s="227"/>
      <c r="I182" s="228"/>
      <c r="J182" s="228"/>
    </row>
    <row r="183" spans="3:10" ht="24">
      <c r="C183" s="223" t="s">
        <v>292</v>
      </c>
      <c r="D183" s="223" t="s">
        <v>138</v>
      </c>
      <c r="E183" s="224" t="s">
        <v>535</v>
      </c>
      <c r="F183" s="225" t="s">
        <v>536</v>
      </c>
      <c r="G183" s="226" t="s">
        <v>168</v>
      </c>
      <c r="H183" s="227">
        <v>18</v>
      </c>
      <c r="I183" s="228">
        <v>0</v>
      </c>
      <c r="J183" s="228">
        <f>ROUND(I183*H183,2)</f>
        <v>0</v>
      </c>
    </row>
  </sheetData>
  <autoFilter ref="C135:K137"/>
  <mergeCells count="12">
    <mergeCell ref="E128:H128"/>
    <mergeCell ref="L2:V2"/>
    <mergeCell ref="E85:H85"/>
    <mergeCell ref="E87:H87"/>
    <mergeCell ref="E89:H89"/>
    <mergeCell ref="E124:H124"/>
    <mergeCell ref="E126:H126"/>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8"/>
  <sheetViews>
    <sheetView showGridLines="0" topLeftCell="A103" workbookViewId="0">
      <selection activeCell="Z117" sqref="Z117"/>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2"/>
    </row>
    <row r="2" spans="1:46" s="1" customFormat="1" ht="36.950000000000003" customHeight="1">
      <c r="L2" s="296" t="s">
        <v>5</v>
      </c>
      <c r="M2" s="297"/>
      <c r="N2" s="297"/>
      <c r="O2" s="297"/>
      <c r="P2" s="297"/>
      <c r="Q2" s="297"/>
      <c r="R2" s="297"/>
      <c r="S2" s="297"/>
      <c r="T2" s="297"/>
      <c r="U2" s="297"/>
      <c r="V2" s="297"/>
      <c r="AT2" s="18" t="s">
        <v>106</v>
      </c>
    </row>
    <row r="3" spans="1:46" s="1" customFormat="1" ht="6.95" customHeight="1">
      <c r="B3" s="19"/>
      <c r="C3" s="20"/>
      <c r="D3" s="20"/>
      <c r="E3" s="20"/>
      <c r="F3" s="20"/>
      <c r="G3" s="20"/>
      <c r="H3" s="20"/>
      <c r="I3" s="20"/>
      <c r="J3" s="20"/>
      <c r="K3" s="20"/>
      <c r="L3" s="21"/>
      <c r="AT3" s="18" t="s">
        <v>81</v>
      </c>
    </row>
    <row r="4" spans="1:46" s="1" customFormat="1" ht="24.95" customHeight="1">
      <c r="B4" s="21"/>
      <c r="D4" s="22" t="s">
        <v>107</v>
      </c>
      <c r="L4" s="21"/>
      <c r="M4" s="93" t="s">
        <v>10</v>
      </c>
      <c r="AT4" s="18" t="s">
        <v>3</v>
      </c>
    </row>
    <row r="5" spans="1:46" s="1" customFormat="1" ht="6.95" customHeight="1">
      <c r="B5" s="21"/>
      <c r="L5" s="21"/>
    </row>
    <row r="6" spans="1:46" s="1" customFormat="1" ht="12" customHeight="1">
      <c r="B6" s="21"/>
      <c r="D6" s="27" t="s">
        <v>14</v>
      </c>
      <c r="L6" s="21"/>
    </row>
    <row r="7" spans="1:46" s="1" customFormat="1" ht="16.5" customHeight="1">
      <c r="B7" s="21"/>
      <c r="E7" s="333" t="str">
        <f>'Rekapitulace stavby'!K6</f>
        <v>Komunitní centrum a hasičská zbrojnice Hněvčeves</v>
      </c>
      <c r="F7" s="334"/>
      <c r="G7" s="334"/>
      <c r="H7" s="334"/>
      <c r="L7" s="21"/>
    </row>
    <row r="8" spans="1:46" s="1" customFormat="1" ht="12" customHeight="1">
      <c r="B8" s="21"/>
      <c r="D8" s="27" t="s">
        <v>108</v>
      </c>
      <c r="L8" s="21"/>
    </row>
    <row r="9" spans="1:46" s="2" customFormat="1" ht="16.5" customHeight="1">
      <c r="A9" s="30"/>
      <c r="B9" s="31"/>
      <c r="C9" s="30"/>
      <c r="D9" s="30"/>
      <c r="E9" s="333" t="s">
        <v>394</v>
      </c>
      <c r="F9" s="332"/>
      <c r="G9" s="332"/>
      <c r="H9" s="332"/>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110</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324" t="s">
        <v>455</v>
      </c>
      <c r="F11" s="332"/>
      <c r="G11" s="332"/>
      <c r="H11" s="332"/>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16</v>
      </c>
      <c r="E13" s="30"/>
      <c r="F13" s="25" t="s">
        <v>1</v>
      </c>
      <c r="G13" s="30"/>
      <c r="H13" s="30"/>
      <c r="I13" s="27" t="s">
        <v>17</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18</v>
      </c>
      <c r="E14" s="30"/>
      <c r="F14" s="25" t="s">
        <v>19</v>
      </c>
      <c r="G14" s="30"/>
      <c r="H14" s="30"/>
      <c r="I14" s="27" t="s">
        <v>20</v>
      </c>
      <c r="J14" s="53">
        <f>'Rekapitulace stavby'!AN8</f>
        <v>44612</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21</v>
      </c>
      <c r="E16" s="30"/>
      <c r="F16" s="30"/>
      <c r="G16" s="30"/>
      <c r="H16" s="30"/>
      <c r="I16" s="27" t="s">
        <v>22</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23</v>
      </c>
      <c r="F17" s="30"/>
      <c r="G17" s="30"/>
      <c r="H17" s="30"/>
      <c r="I17" s="27" t="s">
        <v>24</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25</v>
      </c>
      <c r="E19" s="30"/>
      <c r="F19" s="30"/>
      <c r="G19" s="30"/>
      <c r="H19" s="30"/>
      <c r="I19" s="27" t="s">
        <v>22</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317">
        <f>'Rekapitulace stavby'!E14</f>
        <v>0</v>
      </c>
      <c r="F20" s="317"/>
      <c r="G20" s="317"/>
      <c r="H20" s="317"/>
      <c r="I20" s="27" t="s">
        <v>24</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27</v>
      </c>
      <c r="E22" s="30"/>
      <c r="F22" s="30"/>
      <c r="G22" s="30"/>
      <c r="H22" s="30"/>
      <c r="I22" s="27" t="s">
        <v>22</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24</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29</v>
      </c>
      <c r="E25" s="30"/>
      <c r="F25" s="30"/>
      <c r="G25" s="30"/>
      <c r="H25" s="30"/>
      <c r="I25" s="27" t="s">
        <v>22</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24</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30</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4"/>
      <c r="B29" s="95"/>
      <c r="C29" s="94"/>
      <c r="D29" s="94"/>
      <c r="E29" s="319" t="s">
        <v>1</v>
      </c>
      <c r="F29" s="319"/>
      <c r="G29" s="319"/>
      <c r="H29" s="319"/>
      <c r="I29" s="94"/>
      <c r="J29" s="94"/>
      <c r="K29" s="94"/>
      <c r="L29" s="96"/>
      <c r="S29" s="94"/>
      <c r="T29" s="94"/>
      <c r="U29" s="94"/>
      <c r="V29" s="94"/>
      <c r="W29" s="94"/>
      <c r="X29" s="94"/>
      <c r="Y29" s="94"/>
      <c r="Z29" s="94"/>
      <c r="AA29" s="94"/>
      <c r="AB29" s="94"/>
      <c r="AC29" s="94"/>
      <c r="AD29" s="94"/>
      <c r="AE29" s="94"/>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97" t="s">
        <v>32</v>
      </c>
      <c r="E32" s="30"/>
      <c r="F32" s="30"/>
      <c r="G32" s="30"/>
      <c r="H32" s="30"/>
      <c r="I32" s="30"/>
      <c r="J32" s="69">
        <f>F35</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34</v>
      </c>
      <c r="G34" s="30"/>
      <c r="H34" s="30"/>
      <c r="I34" s="34" t="s">
        <v>33</v>
      </c>
      <c r="J34" s="34" t="s">
        <v>35</v>
      </c>
      <c r="K34" s="30"/>
      <c r="L34" s="40"/>
      <c r="S34" s="30"/>
      <c r="T34" s="30"/>
      <c r="U34" s="30"/>
      <c r="V34" s="30"/>
      <c r="W34" s="30"/>
      <c r="X34" s="30"/>
      <c r="Y34" s="30"/>
      <c r="Z34" s="30"/>
      <c r="AA34" s="30"/>
      <c r="AB34" s="30"/>
      <c r="AC34" s="30"/>
      <c r="AD34" s="30"/>
      <c r="AE34" s="30"/>
    </row>
    <row r="35" spans="1:31" s="2" customFormat="1" ht="14.45" customHeight="1">
      <c r="A35" s="30"/>
      <c r="B35" s="31"/>
      <c r="C35" s="30"/>
      <c r="D35" s="98" t="s">
        <v>36</v>
      </c>
      <c r="E35" s="27" t="s">
        <v>37</v>
      </c>
      <c r="F35" s="99">
        <f>J98</f>
        <v>0</v>
      </c>
      <c r="G35" s="30"/>
      <c r="H35" s="30"/>
      <c r="I35" s="100">
        <v>0.21</v>
      </c>
      <c r="J35" s="99">
        <f>F35*0.21</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38</v>
      </c>
      <c r="F36" s="99">
        <f>ROUND((SUM(BF124:BF138)),  2)</f>
        <v>0</v>
      </c>
      <c r="G36" s="30"/>
      <c r="H36" s="30"/>
      <c r="I36" s="100">
        <v>0.15</v>
      </c>
      <c r="J36" s="99">
        <f>ROUND(((SUM(BF124:BF138))*I36),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39</v>
      </c>
      <c r="F37" s="99">
        <f>ROUND((SUM(BG124:BG138)),  2)</f>
        <v>0</v>
      </c>
      <c r="G37" s="30"/>
      <c r="H37" s="30"/>
      <c r="I37" s="100">
        <v>0.21</v>
      </c>
      <c r="J37" s="99">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40</v>
      </c>
      <c r="F38" s="99">
        <f>ROUND((SUM(BH124:BH138)),  2)</f>
        <v>0</v>
      </c>
      <c r="G38" s="30"/>
      <c r="H38" s="30"/>
      <c r="I38" s="100">
        <v>0.15</v>
      </c>
      <c r="J38" s="99">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41</v>
      </c>
      <c r="F39" s="99">
        <f>ROUND((SUM(BI124:BI138)),  2)</f>
        <v>0</v>
      </c>
      <c r="G39" s="30"/>
      <c r="H39" s="30"/>
      <c r="I39" s="100">
        <v>0</v>
      </c>
      <c r="J39" s="99">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1"/>
      <c r="D41" s="102" t="s">
        <v>42</v>
      </c>
      <c r="E41" s="58"/>
      <c r="F41" s="58"/>
      <c r="G41" s="103" t="s">
        <v>43</v>
      </c>
      <c r="H41" s="104" t="s">
        <v>44</v>
      </c>
      <c r="I41" s="58"/>
      <c r="J41" s="105">
        <f>SUM(J32:J39)</f>
        <v>0</v>
      </c>
      <c r="K41" s="106"/>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45</v>
      </c>
      <c r="E50" s="42"/>
      <c r="F50" s="42"/>
      <c r="G50" s="41" t="s">
        <v>46</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47</v>
      </c>
      <c r="E61" s="33"/>
      <c r="F61" s="107" t="s">
        <v>48</v>
      </c>
      <c r="G61" s="43" t="s">
        <v>47</v>
      </c>
      <c r="H61" s="33"/>
      <c r="I61" s="33"/>
      <c r="J61" s="108" t="s">
        <v>48</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49</v>
      </c>
      <c r="E65" s="44"/>
      <c r="F65" s="44"/>
      <c r="G65" s="41" t="s">
        <v>50</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47</v>
      </c>
      <c r="E76" s="33"/>
      <c r="F76" s="107" t="s">
        <v>48</v>
      </c>
      <c r="G76" s="43" t="s">
        <v>47</v>
      </c>
      <c r="H76" s="33"/>
      <c r="I76" s="33"/>
      <c r="J76" s="108" t="s">
        <v>48</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112</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333" t="str">
        <f>E7</f>
        <v>Komunitní centrum a hasičská zbrojnice Hněvčeves</v>
      </c>
      <c r="F85" s="334"/>
      <c r="G85" s="334"/>
      <c r="H85" s="334"/>
      <c r="I85" s="30"/>
      <c r="J85" s="30"/>
      <c r="K85" s="30"/>
      <c r="L85" s="40"/>
      <c r="S85" s="30"/>
      <c r="T85" s="30"/>
      <c r="U85" s="30"/>
      <c r="V85" s="30"/>
      <c r="W85" s="30"/>
      <c r="X85" s="30"/>
      <c r="Y85" s="30"/>
      <c r="Z85" s="30"/>
      <c r="AA85" s="30"/>
      <c r="AB85" s="30"/>
      <c r="AC85" s="30"/>
      <c r="AD85" s="30"/>
      <c r="AE85" s="30"/>
    </row>
    <row r="86" spans="1:31" s="1" customFormat="1" ht="12" customHeight="1">
      <c r="B86" s="21"/>
      <c r="C86" s="27" t="s">
        <v>108</v>
      </c>
      <c r="L86" s="21"/>
    </row>
    <row r="87" spans="1:31" s="2" customFormat="1" ht="16.5" customHeight="1">
      <c r="A87" s="30"/>
      <c r="B87" s="31"/>
      <c r="C87" s="30"/>
      <c r="D87" s="30"/>
      <c r="E87" s="333" t="s">
        <v>394</v>
      </c>
      <c r="F87" s="332"/>
      <c r="G87" s="332"/>
      <c r="H87" s="332"/>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110</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324" t="str">
        <f>E11</f>
        <v>05.1 - Elektro</v>
      </c>
      <c r="F89" s="332"/>
      <c r="G89" s="332"/>
      <c r="H89" s="332"/>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18</v>
      </c>
      <c r="D91" s="30"/>
      <c r="E91" s="30"/>
      <c r="F91" s="25" t="str">
        <f>F14</f>
        <v>Hněvčeves 54</v>
      </c>
      <c r="G91" s="30"/>
      <c r="H91" s="30"/>
      <c r="I91" s="27" t="s">
        <v>20</v>
      </c>
      <c r="J91" s="53">
        <f>IF(J14="","",J14)</f>
        <v>44612</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21</v>
      </c>
      <c r="D93" s="30"/>
      <c r="E93" s="30"/>
      <c r="F93" s="25" t="str">
        <f>E17</f>
        <v>Obec Hněvčeves, Hněvčeves 54, 503 15</v>
      </c>
      <c r="G93" s="30"/>
      <c r="H93" s="30"/>
      <c r="I93" s="27" t="s">
        <v>27</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25</v>
      </c>
      <c r="D94" s="30"/>
      <c r="E94" s="30"/>
      <c r="F94" s="25">
        <f>IF(E20="","",E20)</f>
        <v>0</v>
      </c>
      <c r="G94" s="30"/>
      <c r="H94" s="30"/>
      <c r="I94" s="27" t="s">
        <v>29</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09" t="s">
        <v>113</v>
      </c>
      <c r="D96" s="101"/>
      <c r="E96" s="101"/>
      <c r="F96" s="101"/>
      <c r="G96" s="101"/>
      <c r="H96" s="101"/>
      <c r="I96" s="101"/>
      <c r="J96" s="110" t="s">
        <v>114</v>
      </c>
      <c r="K96" s="101"/>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1" t="s">
        <v>115</v>
      </c>
      <c r="D98" s="30"/>
      <c r="E98" s="30"/>
      <c r="F98" s="30"/>
      <c r="G98" s="30"/>
      <c r="H98" s="30"/>
      <c r="I98" s="30"/>
      <c r="J98" s="69">
        <f>J99</f>
        <v>0</v>
      </c>
      <c r="K98" s="30"/>
      <c r="L98" s="40"/>
      <c r="S98" s="30"/>
      <c r="T98" s="30"/>
      <c r="U98" s="30"/>
      <c r="V98" s="30"/>
      <c r="W98" s="30"/>
      <c r="X98" s="30"/>
      <c r="Y98" s="30"/>
      <c r="Z98" s="30"/>
      <c r="AA98" s="30"/>
      <c r="AB98" s="30"/>
      <c r="AC98" s="30"/>
      <c r="AD98" s="30"/>
      <c r="AE98" s="30"/>
      <c r="AU98" s="18" t="s">
        <v>116</v>
      </c>
    </row>
    <row r="99" spans="1:47" s="2" customFormat="1" ht="22.9" customHeight="1">
      <c r="A99" s="30"/>
      <c r="B99" s="31"/>
      <c r="C99" s="111"/>
      <c r="D99" s="239" t="s">
        <v>537</v>
      </c>
      <c r="E99" s="199"/>
      <c r="F99" s="199"/>
      <c r="G99" s="199"/>
      <c r="H99" s="199"/>
      <c r="I99" s="199"/>
      <c r="J99" s="240">
        <f>J100</f>
        <v>0</v>
      </c>
      <c r="K99" s="30"/>
      <c r="L99" s="40"/>
      <c r="S99" s="30"/>
      <c r="T99" s="30"/>
      <c r="U99" s="30"/>
      <c r="V99" s="30"/>
      <c r="W99" s="30"/>
      <c r="X99" s="30"/>
      <c r="Y99" s="30"/>
      <c r="Z99" s="30"/>
      <c r="AA99" s="30"/>
      <c r="AB99" s="30"/>
      <c r="AC99" s="30"/>
      <c r="AD99" s="30"/>
      <c r="AE99" s="30"/>
      <c r="AU99" s="18"/>
    </row>
    <row r="100" spans="1:47" s="2" customFormat="1" ht="22.9" customHeight="1">
      <c r="A100" s="30"/>
      <c r="B100" s="31"/>
      <c r="C100" s="111"/>
      <c r="D100" s="241" t="s">
        <v>119</v>
      </c>
      <c r="E100" s="242"/>
      <c r="F100" s="242"/>
      <c r="G100" s="242"/>
      <c r="H100" s="242"/>
      <c r="I100" s="242"/>
      <c r="J100" s="265">
        <f>J101</f>
        <v>0</v>
      </c>
      <c r="K100" s="30"/>
      <c r="L100" s="40"/>
      <c r="S100" s="30"/>
      <c r="T100" s="30"/>
      <c r="U100" s="30"/>
      <c r="V100" s="30"/>
      <c r="W100" s="30"/>
      <c r="X100" s="30"/>
      <c r="Y100" s="30"/>
      <c r="Z100" s="30"/>
      <c r="AA100" s="30"/>
      <c r="AB100" s="30"/>
      <c r="AC100" s="30"/>
      <c r="AD100" s="30"/>
      <c r="AE100" s="30"/>
      <c r="AU100" s="18"/>
    </row>
    <row r="101" spans="1:47" s="2" customFormat="1" ht="22.9" customHeight="1">
      <c r="A101" s="30"/>
      <c r="B101" s="31"/>
      <c r="C101" s="111"/>
      <c r="D101" s="244" t="s">
        <v>538</v>
      </c>
      <c r="E101" s="245"/>
      <c r="F101" s="245"/>
      <c r="G101" s="245"/>
      <c r="H101" s="245"/>
      <c r="I101" s="245"/>
      <c r="J101" s="272">
        <f>J127</f>
        <v>0</v>
      </c>
      <c r="K101" s="30"/>
      <c r="L101" s="40"/>
      <c r="S101" s="30"/>
      <c r="T101" s="30"/>
      <c r="U101" s="30"/>
      <c r="V101" s="30"/>
      <c r="W101" s="30"/>
      <c r="X101" s="30"/>
      <c r="Y101" s="30"/>
      <c r="Z101" s="30"/>
      <c r="AA101" s="30"/>
      <c r="AB101" s="30"/>
      <c r="AC101" s="30"/>
      <c r="AD101" s="30"/>
      <c r="AE101" s="30"/>
      <c r="AU101" s="18"/>
    </row>
    <row r="102" spans="1:47" s="2" customFormat="1" ht="22.9" customHeight="1">
      <c r="A102" s="30"/>
      <c r="B102" s="31"/>
      <c r="C102" s="111"/>
      <c r="D102" s="199"/>
      <c r="E102" s="199"/>
      <c r="F102" s="199"/>
      <c r="G102" s="199"/>
      <c r="H102" s="199"/>
      <c r="I102" s="199"/>
      <c r="J102" s="212"/>
      <c r="K102" s="30"/>
      <c r="L102" s="40"/>
      <c r="S102" s="30"/>
      <c r="T102" s="30"/>
      <c r="U102" s="30"/>
      <c r="V102" s="30"/>
      <c r="W102" s="30"/>
      <c r="X102" s="30"/>
      <c r="Y102" s="30"/>
      <c r="Z102" s="30"/>
      <c r="AA102" s="30"/>
      <c r="AB102" s="30"/>
      <c r="AC102" s="30"/>
      <c r="AD102" s="30"/>
      <c r="AE102" s="30"/>
      <c r="AU102" s="18"/>
    </row>
    <row r="103" spans="1:47" s="2" customFormat="1" ht="22.9" customHeight="1">
      <c r="A103" s="30"/>
      <c r="B103" s="31"/>
      <c r="C103" s="111"/>
      <c r="D103" s="30"/>
      <c r="E103" s="30"/>
      <c r="F103" s="30"/>
      <c r="G103" s="30"/>
      <c r="H103" s="30"/>
      <c r="I103" s="30"/>
      <c r="J103" s="69"/>
      <c r="K103" s="30"/>
      <c r="L103" s="40"/>
      <c r="S103" s="30"/>
      <c r="T103" s="30"/>
      <c r="U103" s="30"/>
      <c r="V103" s="30"/>
      <c r="W103" s="30"/>
      <c r="X103" s="30"/>
      <c r="Y103" s="30"/>
      <c r="Z103" s="30"/>
      <c r="AA103" s="30"/>
      <c r="AB103" s="30"/>
      <c r="AC103" s="30"/>
      <c r="AD103" s="30"/>
      <c r="AE103" s="30"/>
      <c r="AU103" s="18"/>
    </row>
    <row r="104" spans="1:47" s="2" customFormat="1" ht="6.95" customHeight="1">
      <c r="A104" s="30"/>
      <c r="B104" s="45"/>
      <c r="C104" s="46"/>
      <c r="D104" s="46"/>
      <c r="E104" s="46"/>
      <c r="F104" s="46"/>
      <c r="G104" s="46"/>
      <c r="H104" s="46"/>
      <c r="I104" s="46"/>
      <c r="J104" s="46"/>
      <c r="K104" s="46"/>
      <c r="L104" s="40"/>
      <c r="S104" s="30"/>
      <c r="T104" s="30"/>
      <c r="U104" s="30"/>
      <c r="V104" s="30"/>
      <c r="W104" s="30"/>
      <c r="X104" s="30"/>
      <c r="Y104" s="30"/>
      <c r="Z104" s="30"/>
      <c r="AA104" s="30"/>
      <c r="AB104" s="30"/>
      <c r="AC104" s="30"/>
      <c r="AD104" s="30"/>
      <c r="AE104" s="30"/>
    </row>
    <row r="108" spans="1:47" s="2" customFormat="1" ht="6.95" customHeight="1">
      <c r="A108" s="30"/>
      <c r="B108" s="47"/>
      <c r="C108" s="48"/>
      <c r="D108" s="48"/>
      <c r="E108" s="48"/>
      <c r="F108" s="48"/>
      <c r="G108" s="48"/>
      <c r="H108" s="48"/>
      <c r="I108" s="48"/>
      <c r="J108" s="48"/>
      <c r="K108" s="48"/>
      <c r="L108" s="40"/>
      <c r="S108" s="30"/>
      <c r="T108" s="30"/>
      <c r="U108" s="30"/>
      <c r="V108" s="30"/>
      <c r="W108" s="30"/>
      <c r="X108" s="30"/>
      <c r="Y108" s="30"/>
      <c r="Z108" s="30"/>
      <c r="AA108" s="30"/>
      <c r="AB108" s="30"/>
      <c r="AC108" s="30"/>
      <c r="AD108" s="30"/>
      <c r="AE108" s="30"/>
    </row>
    <row r="109" spans="1:47" s="2" customFormat="1" ht="24.95" customHeight="1">
      <c r="A109" s="30"/>
      <c r="B109" s="31"/>
      <c r="C109" s="22" t="s">
        <v>122</v>
      </c>
      <c r="D109" s="30"/>
      <c r="E109" s="30"/>
      <c r="F109" s="30"/>
      <c r="G109" s="30"/>
      <c r="H109" s="30"/>
      <c r="I109" s="30"/>
      <c r="J109" s="30"/>
      <c r="K109" s="30"/>
      <c r="L109" s="40"/>
      <c r="S109" s="30"/>
      <c r="T109" s="30"/>
      <c r="U109" s="30"/>
      <c r="V109" s="30"/>
      <c r="W109" s="30"/>
      <c r="X109" s="30"/>
      <c r="Y109" s="30"/>
      <c r="Z109" s="30"/>
      <c r="AA109" s="30"/>
      <c r="AB109" s="30"/>
      <c r="AC109" s="30"/>
      <c r="AD109" s="30"/>
      <c r="AE109" s="30"/>
    </row>
    <row r="110" spans="1:47" s="2" customFormat="1" ht="6.95" customHeight="1">
      <c r="A110" s="30"/>
      <c r="B110" s="31"/>
      <c r="C110" s="30"/>
      <c r="D110" s="30"/>
      <c r="E110" s="30"/>
      <c r="F110" s="30"/>
      <c r="G110" s="30"/>
      <c r="H110" s="30"/>
      <c r="I110" s="30"/>
      <c r="J110" s="30"/>
      <c r="K110" s="30"/>
      <c r="L110" s="40"/>
      <c r="S110" s="30"/>
      <c r="T110" s="30"/>
      <c r="U110" s="30"/>
      <c r="V110" s="30"/>
      <c r="W110" s="30"/>
      <c r="X110" s="30"/>
      <c r="Y110" s="30"/>
      <c r="Z110" s="30"/>
      <c r="AA110" s="30"/>
      <c r="AB110" s="30"/>
      <c r="AC110" s="30"/>
      <c r="AD110" s="30"/>
      <c r="AE110" s="30"/>
    </row>
    <row r="111" spans="1:47" s="2" customFormat="1" ht="12" customHeight="1">
      <c r="A111" s="30"/>
      <c r="B111" s="31"/>
      <c r="C111" s="27" t="s">
        <v>14</v>
      </c>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47" s="2" customFormat="1" ht="16.5" customHeight="1">
      <c r="A112" s="30"/>
      <c r="B112" s="31"/>
      <c r="C112" s="30"/>
      <c r="D112" s="30"/>
      <c r="E112" s="333" t="str">
        <f>E7</f>
        <v>Komunitní centrum a hasičská zbrojnice Hněvčeves</v>
      </c>
      <c r="F112" s="334"/>
      <c r="G112" s="334"/>
      <c r="H112" s="334"/>
      <c r="I112" s="30"/>
      <c r="J112" s="30"/>
      <c r="K112" s="30"/>
      <c r="L112" s="40"/>
      <c r="S112" s="30"/>
      <c r="T112" s="30"/>
      <c r="U112" s="30"/>
      <c r="V112" s="30"/>
      <c r="W112" s="30"/>
      <c r="X112" s="30"/>
      <c r="Y112" s="30"/>
      <c r="Z112" s="30"/>
      <c r="AA112" s="30"/>
      <c r="AB112" s="30"/>
      <c r="AC112" s="30"/>
      <c r="AD112" s="30"/>
      <c r="AE112" s="30"/>
    </row>
    <row r="113" spans="1:63" s="1" customFormat="1" ht="12" customHeight="1">
      <c r="B113" s="21"/>
      <c r="C113" s="27" t="s">
        <v>108</v>
      </c>
      <c r="L113" s="21"/>
    </row>
    <row r="114" spans="1:63" s="2" customFormat="1" ht="16.5" customHeight="1">
      <c r="A114" s="30"/>
      <c r="B114" s="31"/>
      <c r="C114" s="30"/>
      <c r="D114" s="30"/>
      <c r="E114" s="333" t="s">
        <v>394</v>
      </c>
      <c r="F114" s="332"/>
      <c r="G114" s="332"/>
      <c r="H114" s="332"/>
      <c r="I114" s="30"/>
      <c r="J114" s="30"/>
      <c r="K114" s="30"/>
      <c r="L114" s="40"/>
      <c r="S114" s="30"/>
      <c r="T114" s="30"/>
      <c r="U114" s="30"/>
      <c r="V114" s="30"/>
      <c r="W114" s="30"/>
      <c r="X114" s="30"/>
      <c r="Y114" s="30"/>
      <c r="Z114" s="30"/>
      <c r="AA114" s="30"/>
      <c r="AB114" s="30"/>
      <c r="AC114" s="30"/>
      <c r="AD114" s="30"/>
      <c r="AE114" s="30"/>
    </row>
    <row r="115" spans="1:63" s="2" customFormat="1" ht="12" customHeight="1">
      <c r="A115" s="30"/>
      <c r="B115" s="31"/>
      <c r="C115" s="27" t="s">
        <v>110</v>
      </c>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3" s="2" customFormat="1" ht="16.5" customHeight="1">
      <c r="A116" s="30"/>
      <c r="B116" s="31"/>
      <c r="C116" s="30"/>
      <c r="D116" s="30"/>
      <c r="E116" s="324" t="str">
        <f>E11</f>
        <v>05.1 - Elektro</v>
      </c>
      <c r="F116" s="332"/>
      <c r="G116" s="332"/>
      <c r="H116" s="332"/>
      <c r="I116" s="30"/>
      <c r="J116" s="30"/>
      <c r="K116" s="30"/>
      <c r="L116" s="40"/>
      <c r="S116" s="30"/>
      <c r="T116" s="30"/>
      <c r="U116" s="30"/>
      <c r="V116" s="30"/>
      <c r="W116" s="30"/>
      <c r="X116" s="30"/>
      <c r="Y116" s="30"/>
      <c r="Z116" s="30"/>
      <c r="AA116" s="30"/>
      <c r="AB116" s="30"/>
      <c r="AC116" s="30"/>
      <c r="AD116" s="30"/>
      <c r="AE116" s="30"/>
    </row>
    <row r="117" spans="1:63" s="2" customFormat="1" ht="6.95" customHeight="1">
      <c r="A117" s="30"/>
      <c r="B117" s="31"/>
      <c r="C117" s="30"/>
      <c r="D117" s="30"/>
      <c r="E117" s="30"/>
      <c r="F117" s="30"/>
      <c r="G117" s="30"/>
      <c r="H117" s="30"/>
      <c r="I117" s="30"/>
      <c r="J117" s="30"/>
      <c r="K117" s="30"/>
      <c r="L117" s="40"/>
      <c r="S117" s="30"/>
      <c r="T117" s="30"/>
      <c r="U117" s="30"/>
      <c r="V117" s="30"/>
      <c r="W117" s="30"/>
      <c r="X117" s="30"/>
      <c r="Y117" s="30"/>
      <c r="Z117" s="30"/>
      <c r="AA117" s="30"/>
      <c r="AB117" s="30"/>
      <c r="AC117" s="30"/>
      <c r="AD117" s="30"/>
      <c r="AE117" s="30"/>
    </row>
    <row r="118" spans="1:63" s="2" customFormat="1" ht="12" customHeight="1">
      <c r="A118" s="30"/>
      <c r="B118" s="31"/>
      <c r="C118" s="27" t="s">
        <v>18</v>
      </c>
      <c r="D118" s="30"/>
      <c r="E118" s="30"/>
      <c r="F118" s="25" t="str">
        <f>F14</f>
        <v>Hněvčeves 54</v>
      </c>
      <c r="G118" s="30"/>
      <c r="H118" s="30"/>
      <c r="I118" s="27" t="s">
        <v>20</v>
      </c>
      <c r="J118" s="53">
        <f>IF(J14="","",J14)</f>
        <v>44612</v>
      </c>
      <c r="K118" s="30"/>
      <c r="L118" s="40"/>
      <c r="S118" s="30"/>
      <c r="T118" s="30"/>
      <c r="U118" s="30"/>
      <c r="V118" s="30"/>
      <c r="W118" s="30"/>
      <c r="X118" s="30"/>
      <c r="Y118" s="30"/>
      <c r="Z118" s="30"/>
      <c r="AA118" s="30"/>
      <c r="AB118" s="30"/>
      <c r="AC118" s="30"/>
      <c r="AD118" s="30"/>
      <c r="AE118" s="30"/>
    </row>
    <row r="119" spans="1:63" s="2" customFormat="1" ht="6.95" customHeight="1">
      <c r="A119" s="30"/>
      <c r="B119" s="31"/>
      <c r="C119" s="30"/>
      <c r="D119" s="30"/>
      <c r="E119" s="30"/>
      <c r="F119" s="30"/>
      <c r="G119" s="30"/>
      <c r="H119" s="30"/>
      <c r="I119" s="30"/>
      <c r="J119" s="30"/>
      <c r="K119" s="30"/>
      <c r="L119" s="40"/>
      <c r="S119" s="30"/>
      <c r="T119" s="30"/>
      <c r="U119" s="30"/>
      <c r="V119" s="30"/>
      <c r="W119" s="30"/>
      <c r="X119" s="30"/>
      <c r="Y119" s="30"/>
      <c r="Z119" s="30"/>
      <c r="AA119" s="30"/>
      <c r="AB119" s="30"/>
      <c r="AC119" s="30"/>
      <c r="AD119" s="30"/>
      <c r="AE119" s="30"/>
    </row>
    <row r="120" spans="1:63" s="2" customFormat="1" ht="15.2" customHeight="1">
      <c r="A120" s="30"/>
      <c r="B120" s="31"/>
      <c r="C120" s="27" t="s">
        <v>21</v>
      </c>
      <c r="D120" s="30"/>
      <c r="E120" s="30"/>
      <c r="F120" s="25" t="str">
        <f>E17</f>
        <v>Obec Hněvčeves, Hněvčeves 54, 503 15</v>
      </c>
      <c r="G120" s="30"/>
      <c r="H120" s="30"/>
      <c r="I120" s="27" t="s">
        <v>27</v>
      </c>
      <c r="J120" s="28" t="str">
        <f>E23</f>
        <v xml:space="preserve"> </v>
      </c>
      <c r="K120" s="30"/>
      <c r="L120" s="40"/>
      <c r="S120" s="30"/>
      <c r="T120" s="30"/>
      <c r="U120" s="30"/>
      <c r="V120" s="30"/>
      <c r="W120" s="30"/>
      <c r="X120" s="30"/>
      <c r="Y120" s="30"/>
      <c r="Z120" s="30"/>
      <c r="AA120" s="30"/>
      <c r="AB120" s="30"/>
      <c r="AC120" s="30"/>
      <c r="AD120" s="30"/>
      <c r="AE120" s="30"/>
    </row>
    <row r="121" spans="1:63" s="2" customFormat="1" ht="15.2" customHeight="1">
      <c r="A121" s="30"/>
      <c r="B121" s="31"/>
      <c r="C121" s="27" t="s">
        <v>25</v>
      </c>
      <c r="D121" s="30"/>
      <c r="E121" s="30"/>
      <c r="F121" s="25">
        <f>IF(E20="","",E20)</f>
        <v>0</v>
      </c>
      <c r="G121" s="30"/>
      <c r="H121" s="30"/>
      <c r="I121" s="27" t="s">
        <v>29</v>
      </c>
      <c r="J121" s="28" t="str">
        <f>E26</f>
        <v xml:space="preserve"> </v>
      </c>
      <c r="K121" s="30"/>
      <c r="L121" s="40"/>
      <c r="S121" s="30"/>
      <c r="T121" s="30"/>
      <c r="U121" s="30"/>
      <c r="V121" s="30"/>
      <c r="W121" s="30"/>
      <c r="X121" s="30"/>
      <c r="Y121" s="30"/>
      <c r="Z121" s="30"/>
      <c r="AA121" s="30"/>
      <c r="AB121" s="30"/>
      <c r="AC121" s="30"/>
      <c r="AD121" s="30"/>
      <c r="AE121" s="30"/>
    </row>
    <row r="122" spans="1:63" s="2" customFormat="1" ht="10.35" customHeight="1">
      <c r="A122" s="30"/>
      <c r="B122" s="31"/>
      <c r="C122" s="30"/>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63" s="11" customFormat="1" ht="29.25" customHeight="1">
      <c r="A123" s="120"/>
      <c r="B123" s="121"/>
      <c r="C123" s="122" t="s">
        <v>123</v>
      </c>
      <c r="D123" s="123" t="s">
        <v>57</v>
      </c>
      <c r="E123" s="123" t="s">
        <v>53</v>
      </c>
      <c r="F123" s="123" t="s">
        <v>54</v>
      </c>
      <c r="G123" s="123" t="s">
        <v>124</v>
      </c>
      <c r="H123" s="123" t="s">
        <v>125</v>
      </c>
      <c r="I123" s="123" t="s">
        <v>126</v>
      </c>
      <c r="J123" s="123" t="s">
        <v>114</v>
      </c>
      <c r="K123" s="124" t="s">
        <v>127</v>
      </c>
      <c r="L123" s="125"/>
      <c r="M123" s="60" t="s">
        <v>1</v>
      </c>
      <c r="N123" s="61" t="s">
        <v>36</v>
      </c>
      <c r="O123" s="61" t="s">
        <v>128</v>
      </c>
      <c r="P123" s="61" t="s">
        <v>129</v>
      </c>
      <c r="Q123" s="61" t="s">
        <v>130</v>
      </c>
      <c r="R123" s="61" t="s">
        <v>131</v>
      </c>
      <c r="S123" s="61" t="s">
        <v>132</v>
      </c>
      <c r="T123" s="62" t="s">
        <v>133</v>
      </c>
      <c r="U123" s="120"/>
      <c r="V123" s="120"/>
      <c r="W123" s="120"/>
      <c r="X123" s="120"/>
      <c r="Y123" s="120"/>
      <c r="Z123" s="120"/>
      <c r="AA123" s="120"/>
      <c r="AB123" s="120"/>
      <c r="AC123" s="120"/>
      <c r="AD123" s="120"/>
      <c r="AE123" s="120"/>
    </row>
    <row r="124" spans="1:63" s="2" customFormat="1" ht="22.9" customHeight="1">
      <c r="A124" s="30"/>
      <c r="B124" s="31"/>
      <c r="C124" s="67" t="s">
        <v>134</v>
      </c>
      <c r="D124" s="30"/>
      <c r="E124" s="30"/>
      <c r="F124" s="30"/>
      <c r="G124" s="30"/>
      <c r="H124" s="30"/>
      <c r="I124" s="30"/>
      <c r="J124" s="126">
        <f>J125</f>
        <v>0</v>
      </c>
      <c r="K124" s="154"/>
      <c r="L124" s="31"/>
      <c r="M124" s="63"/>
      <c r="N124" s="54"/>
      <c r="O124" s="64"/>
      <c r="P124" s="127" t="e">
        <f>#REF!</f>
        <v>#REF!</v>
      </c>
      <c r="Q124" s="64"/>
      <c r="R124" s="127" t="e">
        <f>#REF!</f>
        <v>#REF!</v>
      </c>
      <c r="S124" s="64"/>
      <c r="T124" s="128" t="e">
        <f>#REF!</f>
        <v>#REF!</v>
      </c>
      <c r="U124" s="30"/>
      <c r="V124" s="30"/>
      <c r="W124" s="30"/>
      <c r="X124" s="30"/>
      <c r="Y124" s="30"/>
      <c r="Z124" s="30"/>
      <c r="AA124" s="30"/>
      <c r="AB124" s="30"/>
      <c r="AC124" s="30"/>
      <c r="AD124" s="30"/>
      <c r="AE124" s="30"/>
      <c r="AT124" s="18" t="s">
        <v>71</v>
      </c>
      <c r="AU124" s="18" t="s">
        <v>116</v>
      </c>
      <c r="BK124" s="129" t="e">
        <f>#REF!</f>
        <v>#REF!</v>
      </c>
    </row>
    <row r="125" spans="1:63" s="2" customFormat="1" ht="22.9" customHeight="1">
      <c r="A125" s="30"/>
      <c r="B125" s="31"/>
      <c r="C125" s="196"/>
      <c r="D125" s="239" t="s">
        <v>537</v>
      </c>
      <c r="E125" s="199"/>
      <c r="F125" s="199"/>
      <c r="G125" s="199"/>
      <c r="H125" s="199"/>
      <c r="I125" s="199"/>
      <c r="J125" s="240">
        <f>J126</f>
        <v>0</v>
      </c>
      <c r="K125" s="154"/>
      <c r="L125" s="31"/>
      <c r="M125" s="177"/>
      <c r="N125" s="178"/>
      <c r="O125" s="56"/>
      <c r="P125" s="217"/>
      <c r="Q125" s="56"/>
      <c r="R125" s="217"/>
      <c r="S125" s="56"/>
      <c r="T125" s="266"/>
      <c r="U125" s="30"/>
      <c r="V125" s="30"/>
      <c r="W125" s="30"/>
      <c r="X125" s="30"/>
      <c r="Y125" s="30"/>
      <c r="Z125" s="30"/>
      <c r="AA125" s="30"/>
      <c r="AB125" s="30"/>
      <c r="AC125" s="30"/>
      <c r="AD125" s="30"/>
      <c r="AE125" s="30"/>
      <c r="AT125" s="18"/>
      <c r="AU125" s="18"/>
      <c r="BK125" s="129"/>
    </row>
    <row r="126" spans="1:63" s="2" customFormat="1" ht="22.9" customHeight="1">
      <c r="A126" s="30"/>
      <c r="B126" s="31"/>
      <c r="C126" s="247"/>
      <c r="D126" s="248" t="s">
        <v>71</v>
      </c>
      <c r="E126" s="249" t="s">
        <v>156</v>
      </c>
      <c r="F126" s="249" t="s">
        <v>157</v>
      </c>
      <c r="G126" s="247"/>
      <c r="H126" s="247"/>
      <c r="I126" s="247"/>
      <c r="J126" s="250">
        <f>J127</f>
        <v>0</v>
      </c>
      <c r="K126" s="30"/>
      <c r="L126" s="31"/>
      <c r="M126" s="177"/>
      <c r="N126" s="178"/>
      <c r="O126" s="56"/>
      <c r="P126" s="217"/>
      <c r="Q126" s="56"/>
      <c r="R126" s="217"/>
      <c r="S126" s="56"/>
      <c r="T126" s="266"/>
      <c r="U126" s="30"/>
      <c r="V126" s="30"/>
      <c r="W126" s="30"/>
      <c r="X126" s="30"/>
      <c r="Y126" s="30"/>
      <c r="Z126" s="30"/>
      <c r="AA126" s="30"/>
      <c r="AB126" s="30"/>
      <c r="AC126" s="30"/>
      <c r="AD126" s="30"/>
      <c r="AE126" s="30"/>
      <c r="AT126" s="18"/>
      <c r="AU126" s="18"/>
      <c r="BK126" s="129"/>
    </row>
    <row r="127" spans="1:63" s="2" customFormat="1" ht="22.9" customHeight="1">
      <c r="A127" s="30"/>
      <c r="B127" s="31"/>
      <c r="C127" s="247"/>
      <c r="D127" s="251" t="s">
        <v>71</v>
      </c>
      <c r="E127" s="252" t="s">
        <v>539</v>
      </c>
      <c r="F127" s="252" t="s">
        <v>540</v>
      </c>
      <c r="G127" s="247"/>
      <c r="H127" s="247"/>
      <c r="I127" s="247"/>
      <c r="J127" s="276">
        <f>J128+J129+J130+J131+J132+J133+J134+J135+J136+J137+J138</f>
        <v>0</v>
      </c>
      <c r="K127" s="154"/>
      <c r="L127" s="31"/>
      <c r="M127" s="177"/>
      <c r="N127" s="178"/>
      <c r="O127" s="56"/>
      <c r="P127" s="217"/>
      <c r="Q127" s="56"/>
      <c r="R127" s="217"/>
      <c r="S127" s="56"/>
      <c r="T127" s="266"/>
      <c r="U127" s="30"/>
      <c r="V127" s="30"/>
      <c r="W127" s="30"/>
      <c r="X127" s="30"/>
      <c r="Y127" s="30"/>
      <c r="Z127" s="30"/>
      <c r="AA127" s="30"/>
      <c r="AB127" s="30"/>
      <c r="AC127" s="30"/>
      <c r="AD127" s="30"/>
      <c r="AE127" s="30"/>
      <c r="AT127" s="18"/>
      <c r="AU127" s="18"/>
      <c r="BK127" s="129"/>
    </row>
    <row r="128" spans="1:63" s="2" customFormat="1" ht="22.9" customHeight="1">
      <c r="A128" s="30"/>
      <c r="B128" s="31"/>
      <c r="C128" s="253" t="s">
        <v>216</v>
      </c>
      <c r="D128" s="253" t="s">
        <v>138</v>
      </c>
      <c r="E128" s="254" t="s">
        <v>541</v>
      </c>
      <c r="F128" s="255" t="s">
        <v>542</v>
      </c>
      <c r="G128" s="256" t="s">
        <v>150</v>
      </c>
      <c r="H128" s="257">
        <v>36</v>
      </c>
      <c r="I128" s="258">
        <v>0</v>
      </c>
      <c r="J128" s="258">
        <f t="shared" ref="J128:J138" si="0">ROUND(I128*H128,2)</f>
        <v>0</v>
      </c>
      <c r="K128" s="30"/>
      <c r="L128" s="31"/>
      <c r="M128" s="177"/>
      <c r="N128" s="178"/>
      <c r="O128" s="56"/>
      <c r="P128" s="217"/>
      <c r="Q128" s="56"/>
      <c r="R128" s="217"/>
      <c r="S128" s="56"/>
      <c r="T128" s="266"/>
      <c r="U128" s="30"/>
      <c r="V128" s="30"/>
      <c r="W128" s="30"/>
      <c r="X128" s="30"/>
      <c r="Y128" s="30"/>
      <c r="Z128" s="30"/>
      <c r="AA128" s="30"/>
      <c r="AB128" s="30"/>
      <c r="AC128" s="30"/>
      <c r="AD128" s="30"/>
      <c r="AE128" s="30"/>
      <c r="AT128" s="18"/>
      <c r="AU128" s="18"/>
      <c r="BK128" s="129"/>
    </row>
    <row r="129" spans="1:63" s="2" customFormat="1" ht="22.9" customHeight="1">
      <c r="A129" s="30"/>
      <c r="B129" s="31"/>
      <c r="C129" s="259" t="s">
        <v>234</v>
      </c>
      <c r="D129" s="259" t="s">
        <v>181</v>
      </c>
      <c r="E129" s="260" t="s">
        <v>545</v>
      </c>
      <c r="F129" s="261" t="s">
        <v>546</v>
      </c>
      <c r="G129" s="262" t="s">
        <v>150</v>
      </c>
      <c r="H129" s="263">
        <v>5.4</v>
      </c>
      <c r="I129" s="264">
        <v>0</v>
      </c>
      <c r="J129" s="264">
        <f t="shared" si="0"/>
        <v>0</v>
      </c>
      <c r="K129" s="30"/>
      <c r="L129" s="31"/>
      <c r="M129" s="177"/>
      <c r="N129" s="178"/>
      <c r="O129" s="56"/>
      <c r="P129" s="217"/>
      <c r="Q129" s="56"/>
      <c r="R129" s="217"/>
      <c r="S129" s="56"/>
      <c r="T129" s="266"/>
      <c r="U129" s="30"/>
      <c r="V129" s="30"/>
      <c r="W129" s="30"/>
      <c r="X129" s="30"/>
      <c r="Y129" s="30"/>
      <c r="Z129" s="30"/>
      <c r="AA129" s="30"/>
      <c r="AB129" s="30"/>
      <c r="AC129" s="30"/>
      <c r="AD129" s="30"/>
      <c r="AE129" s="30"/>
      <c r="AT129" s="18"/>
      <c r="AU129" s="18"/>
      <c r="BK129" s="129"/>
    </row>
    <row r="130" spans="1:63" s="2" customFormat="1" ht="22.9" customHeight="1">
      <c r="A130" s="30"/>
      <c r="B130" s="31"/>
      <c r="C130" s="259" t="s">
        <v>235</v>
      </c>
      <c r="D130" s="259" t="s">
        <v>181</v>
      </c>
      <c r="E130" s="260" t="s">
        <v>547</v>
      </c>
      <c r="F130" s="261" t="s">
        <v>548</v>
      </c>
      <c r="G130" s="262" t="s">
        <v>150</v>
      </c>
      <c r="H130" s="263">
        <v>1.8</v>
      </c>
      <c r="I130" s="264">
        <v>0</v>
      </c>
      <c r="J130" s="264">
        <f t="shared" si="0"/>
        <v>0</v>
      </c>
      <c r="K130" s="30"/>
      <c r="L130" s="31"/>
      <c r="M130" s="177"/>
      <c r="N130" s="178"/>
      <c r="O130" s="56"/>
      <c r="P130" s="217"/>
      <c r="Q130" s="56"/>
      <c r="R130" s="217"/>
      <c r="S130" s="56"/>
      <c r="T130" s="266"/>
      <c r="U130" s="30"/>
      <c r="V130" s="30"/>
      <c r="W130" s="30"/>
      <c r="X130" s="30"/>
      <c r="Y130" s="30"/>
      <c r="Z130" s="30"/>
      <c r="AA130" s="30"/>
      <c r="AB130" s="30"/>
      <c r="AC130" s="30"/>
      <c r="AD130" s="30"/>
      <c r="AE130" s="30"/>
      <c r="AT130" s="18"/>
      <c r="AU130" s="18"/>
      <c r="BK130" s="129"/>
    </row>
    <row r="131" spans="1:63" s="2" customFormat="1" ht="22.9" customHeight="1">
      <c r="A131" s="30"/>
      <c r="B131" s="31"/>
      <c r="C131" s="259" t="s">
        <v>236</v>
      </c>
      <c r="D131" s="259" t="s">
        <v>181</v>
      </c>
      <c r="E131" s="260" t="s">
        <v>549</v>
      </c>
      <c r="F131" s="261" t="s">
        <v>550</v>
      </c>
      <c r="G131" s="262" t="s">
        <v>150</v>
      </c>
      <c r="H131" s="263">
        <v>0.60000000000000009</v>
      </c>
      <c r="I131" s="264">
        <v>0</v>
      </c>
      <c r="J131" s="264">
        <f t="shared" si="0"/>
        <v>0</v>
      </c>
      <c r="K131" s="30"/>
      <c r="L131" s="31"/>
      <c r="M131" s="177"/>
      <c r="N131" s="178"/>
      <c r="O131" s="56"/>
      <c r="P131" s="217"/>
      <c r="Q131" s="56"/>
      <c r="R131" s="217"/>
      <c r="S131" s="56"/>
      <c r="T131" s="266"/>
      <c r="U131" s="30"/>
      <c r="V131" s="30"/>
      <c r="W131" s="30"/>
      <c r="X131" s="30"/>
      <c r="Y131" s="30"/>
      <c r="Z131" s="30"/>
      <c r="AA131" s="30"/>
      <c r="AB131" s="30"/>
      <c r="AC131" s="30"/>
      <c r="AD131" s="30"/>
      <c r="AE131" s="30"/>
      <c r="AT131" s="18"/>
      <c r="AU131" s="18"/>
      <c r="BK131" s="129"/>
    </row>
    <row r="132" spans="1:63" s="2" customFormat="1" ht="22.9" customHeight="1">
      <c r="A132" s="30"/>
      <c r="B132" s="31"/>
      <c r="C132" s="259" t="s">
        <v>237</v>
      </c>
      <c r="D132" s="259" t="s">
        <v>181</v>
      </c>
      <c r="E132" s="260" t="s">
        <v>551</v>
      </c>
      <c r="F132" s="261" t="s">
        <v>552</v>
      </c>
      <c r="G132" s="262" t="s">
        <v>150</v>
      </c>
      <c r="H132" s="263">
        <v>1.8</v>
      </c>
      <c r="I132" s="264">
        <v>0</v>
      </c>
      <c r="J132" s="264">
        <f t="shared" si="0"/>
        <v>0</v>
      </c>
      <c r="K132" s="30"/>
      <c r="L132" s="31"/>
      <c r="M132" s="177"/>
      <c r="N132" s="178"/>
      <c r="O132" s="56"/>
      <c r="P132" s="217"/>
      <c r="Q132" s="56"/>
      <c r="R132" s="217"/>
      <c r="S132" s="56"/>
      <c r="T132" s="266"/>
      <c r="U132" s="30"/>
      <c r="V132" s="30"/>
      <c r="W132" s="30"/>
      <c r="X132" s="30"/>
      <c r="Y132" s="30"/>
      <c r="Z132" s="30"/>
      <c r="AA132" s="30"/>
      <c r="AB132" s="30"/>
      <c r="AC132" s="30"/>
      <c r="AD132" s="30"/>
      <c r="AE132" s="30"/>
      <c r="AT132" s="18"/>
      <c r="AU132" s="18"/>
      <c r="BK132" s="129"/>
    </row>
    <row r="133" spans="1:63" s="2" customFormat="1" ht="22.9" customHeight="1">
      <c r="A133" s="30"/>
      <c r="B133" s="31"/>
      <c r="C133" s="259" t="s">
        <v>238</v>
      </c>
      <c r="D133" s="259" t="s">
        <v>181</v>
      </c>
      <c r="E133" s="260" t="s">
        <v>553</v>
      </c>
      <c r="F133" s="261" t="s">
        <v>554</v>
      </c>
      <c r="G133" s="262" t="s">
        <v>150</v>
      </c>
      <c r="H133" s="263">
        <v>2.4</v>
      </c>
      <c r="I133" s="264">
        <v>0</v>
      </c>
      <c r="J133" s="264">
        <f t="shared" si="0"/>
        <v>0</v>
      </c>
      <c r="K133" s="30"/>
      <c r="L133" s="31"/>
      <c r="M133" s="177"/>
      <c r="N133" s="178"/>
      <c r="O133" s="56"/>
      <c r="P133" s="217"/>
      <c r="Q133" s="56"/>
      <c r="R133" s="217"/>
      <c r="S133" s="56"/>
      <c r="T133" s="266"/>
      <c r="U133" s="30"/>
      <c r="V133" s="30"/>
      <c r="W133" s="30"/>
      <c r="X133" s="30"/>
      <c r="Y133" s="30"/>
      <c r="Z133" s="30"/>
      <c r="AA133" s="30"/>
      <c r="AB133" s="30"/>
      <c r="AC133" s="30"/>
      <c r="AD133" s="30"/>
      <c r="AE133" s="30"/>
      <c r="AT133" s="18"/>
      <c r="AU133" s="18"/>
      <c r="BK133" s="129"/>
    </row>
    <row r="134" spans="1:63" s="2" customFormat="1" ht="22.9" customHeight="1">
      <c r="A134" s="30"/>
      <c r="B134" s="31"/>
      <c r="C134" s="259" t="s">
        <v>239</v>
      </c>
      <c r="D134" s="259" t="s">
        <v>181</v>
      </c>
      <c r="E134" s="260" t="s">
        <v>555</v>
      </c>
      <c r="F134" s="261" t="s">
        <v>556</v>
      </c>
      <c r="G134" s="262" t="s">
        <v>150</v>
      </c>
      <c r="H134" s="263">
        <v>1.2</v>
      </c>
      <c r="I134" s="264">
        <v>0</v>
      </c>
      <c r="J134" s="264">
        <f t="shared" si="0"/>
        <v>0</v>
      </c>
      <c r="K134" s="30"/>
      <c r="L134" s="31"/>
      <c r="M134" s="177"/>
      <c r="N134" s="178"/>
      <c r="O134" s="56"/>
      <c r="P134" s="217"/>
      <c r="Q134" s="56"/>
      <c r="R134" s="217"/>
      <c r="S134" s="56"/>
      <c r="T134" s="266"/>
      <c r="U134" s="30"/>
      <c r="V134" s="30"/>
      <c r="W134" s="30"/>
      <c r="X134" s="30"/>
      <c r="Y134" s="30"/>
      <c r="Z134" s="30"/>
      <c r="AA134" s="30"/>
      <c r="AB134" s="30"/>
      <c r="AC134" s="30"/>
      <c r="AD134" s="30"/>
      <c r="AE134" s="30"/>
      <c r="AT134" s="18"/>
      <c r="AU134" s="18"/>
      <c r="BK134" s="129"/>
    </row>
    <row r="135" spans="1:63" s="2" customFormat="1" ht="22.9" customHeight="1">
      <c r="A135" s="30"/>
      <c r="B135" s="31"/>
      <c r="C135" s="259" t="s">
        <v>242</v>
      </c>
      <c r="D135" s="259" t="s">
        <v>181</v>
      </c>
      <c r="E135" s="260" t="s">
        <v>561</v>
      </c>
      <c r="F135" s="261" t="s">
        <v>562</v>
      </c>
      <c r="G135" s="262" t="s">
        <v>150</v>
      </c>
      <c r="H135" s="263">
        <v>3</v>
      </c>
      <c r="I135" s="264">
        <v>0</v>
      </c>
      <c r="J135" s="264">
        <f t="shared" si="0"/>
        <v>0</v>
      </c>
      <c r="K135" s="30"/>
      <c r="L135" s="31"/>
      <c r="M135" s="177"/>
      <c r="N135" s="178"/>
      <c r="O135" s="56"/>
      <c r="P135" s="217"/>
      <c r="Q135" s="56"/>
      <c r="R135" s="217"/>
      <c r="S135" s="56"/>
      <c r="T135" s="266"/>
      <c r="U135" s="30"/>
      <c r="V135" s="30"/>
      <c r="W135" s="30"/>
      <c r="X135" s="30"/>
      <c r="Y135" s="30"/>
      <c r="Z135" s="30"/>
      <c r="AA135" s="30"/>
      <c r="AB135" s="30"/>
      <c r="AC135" s="30"/>
      <c r="AD135" s="30"/>
      <c r="AE135" s="30"/>
      <c r="AT135" s="18"/>
      <c r="AU135" s="18"/>
      <c r="BK135" s="129"/>
    </row>
    <row r="136" spans="1:63" s="2" customFormat="1" ht="22.9" customHeight="1">
      <c r="A136" s="30"/>
      <c r="B136" s="31"/>
      <c r="C136" s="259" t="s">
        <v>243</v>
      </c>
      <c r="D136" s="259" t="s">
        <v>181</v>
      </c>
      <c r="E136" s="260" t="s">
        <v>563</v>
      </c>
      <c r="F136" s="261" t="s">
        <v>564</v>
      </c>
      <c r="G136" s="262" t="s">
        <v>150</v>
      </c>
      <c r="H136" s="263">
        <v>4.2</v>
      </c>
      <c r="I136" s="264">
        <v>0</v>
      </c>
      <c r="J136" s="264">
        <f t="shared" si="0"/>
        <v>0</v>
      </c>
      <c r="K136" s="30"/>
      <c r="L136" s="31"/>
      <c r="M136" s="177"/>
      <c r="N136" s="178"/>
      <c r="O136" s="56"/>
      <c r="P136" s="217"/>
      <c r="Q136" s="56"/>
      <c r="R136" s="217"/>
      <c r="S136" s="56"/>
      <c r="T136" s="266"/>
      <c r="U136" s="30"/>
      <c r="V136" s="30"/>
      <c r="W136" s="30"/>
      <c r="X136" s="30"/>
      <c r="Y136" s="30"/>
      <c r="Z136" s="30"/>
      <c r="AA136" s="30"/>
      <c r="AB136" s="30"/>
      <c r="AC136" s="30"/>
      <c r="AD136" s="30"/>
      <c r="AE136" s="30"/>
      <c r="AT136" s="18"/>
      <c r="AU136" s="18"/>
      <c r="BK136" s="129"/>
    </row>
    <row r="137" spans="1:63" s="2" customFormat="1" ht="22.9" customHeight="1">
      <c r="A137" s="30"/>
      <c r="B137" s="31"/>
      <c r="C137" s="259" t="s">
        <v>245</v>
      </c>
      <c r="D137" s="259" t="s">
        <v>181</v>
      </c>
      <c r="E137" s="260" t="s">
        <v>565</v>
      </c>
      <c r="F137" s="261" t="s">
        <v>566</v>
      </c>
      <c r="G137" s="262" t="s">
        <v>150</v>
      </c>
      <c r="H137" s="263">
        <v>1.2</v>
      </c>
      <c r="I137" s="264">
        <v>0</v>
      </c>
      <c r="J137" s="264">
        <f t="shared" si="0"/>
        <v>0</v>
      </c>
      <c r="K137" s="30"/>
      <c r="L137" s="31"/>
      <c r="M137" s="177"/>
      <c r="N137" s="178"/>
      <c r="O137" s="56"/>
      <c r="P137" s="217"/>
      <c r="Q137" s="56"/>
      <c r="R137" s="217"/>
      <c r="S137" s="56"/>
      <c r="T137" s="266"/>
      <c r="U137" s="30"/>
      <c r="V137" s="30"/>
      <c r="W137" s="30"/>
      <c r="X137" s="30"/>
      <c r="Y137" s="30"/>
      <c r="Z137" s="30"/>
      <c r="AA137" s="30"/>
      <c r="AB137" s="30"/>
      <c r="AC137" s="30"/>
      <c r="AD137" s="30"/>
      <c r="AE137" s="30"/>
      <c r="AT137" s="18"/>
      <c r="AU137" s="18"/>
      <c r="BK137" s="129"/>
    </row>
    <row r="138" spans="1:63" s="2" customFormat="1" ht="22.9" customHeight="1">
      <c r="A138" s="30"/>
      <c r="B138" s="31"/>
      <c r="C138" s="259" t="s">
        <v>246</v>
      </c>
      <c r="D138" s="259" t="s">
        <v>181</v>
      </c>
      <c r="E138" s="260" t="s">
        <v>567</v>
      </c>
      <c r="F138" s="261" t="s">
        <v>568</v>
      </c>
      <c r="G138" s="262" t="s">
        <v>150</v>
      </c>
      <c r="H138" s="263">
        <v>1.8</v>
      </c>
      <c r="I138" s="264">
        <v>0</v>
      </c>
      <c r="J138" s="264">
        <f t="shared" si="0"/>
        <v>0</v>
      </c>
      <c r="K138" s="30"/>
      <c r="L138" s="31"/>
      <c r="M138" s="177"/>
      <c r="N138" s="178"/>
      <c r="O138" s="56"/>
      <c r="P138" s="217"/>
      <c r="Q138" s="56"/>
      <c r="R138" s="217"/>
      <c r="S138" s="56"/>
      <c r="T138" s="266"/>
      <c r="U138" s="30"/>
      <c r="V138" s="30"/>
      <c r="W138" s="30"/>
      <c r="X138" s="30"/>
      <c r="Y138" s="30"/>
      <c r="Z138" s="30"/>
      <c r="AA138" s="30"/>
      <c r="AB138" s="30"/>
      <c r="AC138" s="30"/>
      <c r="AD138" s="30"/>
      <c r="AE138" s="30"/>
      <c r="AT138" s="18"/>
      <c r="AU138" s="18"/>
      <c r="BK138" s="129"/>
    </row>
  </sheetData>
  <autoFilter ref="C123:K138"/>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18</vt:i4>
      </vt:variant>
    </vt:vector>
  </HeadingPairs>
  <TitlesOfParts>
    <vt:vector size="27" baseType="lpstr">
      <vt:lpstr>Rekapitulace stavby</vt:lpstr>
      <vt:lpstr>02 - Nová výstavba</vt:lpstr>
      <vt:lpstr>03 - Zpevněné plochy</vt:lpstr>
      <vt:lpstr>04 - ZTI</vt:lpstr>
      <vt:lpstr>05 - Elektro</vt:lpstr>
      <vt:lpstr>02.1 - Nová výstavba</vt:lpstr>
      <vt:lpstr>03.1 - Zpevněné plochy</vt:lpstr>
      <vt:lpstr>04.1 - ZTI</vt:lpstr>
      <vt:lpstr>05.1 - Elektro</vt:lpstr>
      <vt:lpstr>'02 - Nová výstavba'!Názvy_tisku</vt:lpstr>
      <vt:lpstr>'02.1 - Nová výstavba'!Názvy_tisku</vt:lpstr>
      <vt:lpstr>'03 - Zpevněné plochy'!Názvy_tisku</vt:lpstr>
      <vt:lpstr>'03.1 - Zpevněné plochy'!Názvy_tisku</vt:lpstr>
      <vt:lpstr>'04 - ZTI'!Názvy_tisku</vt:lpstr>
      <vt:lpstr>'04.1 - ZTI'!Názvy_tisku</vt:lpstr>
      <vt:lpstr>'05 - Elektro'!Názvy_tisku</vt:lpstr>
      <vt:lpstr>'05.1 - Elektro'!Názvy_tisku</vt:lpstr>
      <vt:lpstr>'Rekapitulace stavby'!Názvy_tisku</vt:lpstr>
      <vt:lpstr>'02 - Nová výstavba'!Oblast_tisku</vt:lpstr>
      <vt:lpstr>'02.1 - Nová výstavba'!Oblast_tisku</vt:lpstr>
      <vt:lpstr>'03 - Zpevněné plochy'!Oblast_tisku</vt:lpstr>
      <vt:lpstr>'03.1 - Zpevněné plochy'!Oblast_tisku</vt:lpstr>
      <vt:lpstr>'04 - ZTI'!Oblast_tisku</vt:lpstr>
      <vt:lpstr>'04.1 - ZTI'!Oblast_tisku</vt:lpstr>
      <vt:lpstr>'05 - Elektro'!Oblast_tisku</vt:lpstr>
      <vt:lpstr>'05.1 - Elektro'!Oblast_tisku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LAPTOP-R3519A97\PC01</dc:creator>
  <cp:lastModifiedBy>Martin</cp:lastModifiedBy>
  <cp:lastPrinted>2021-02-18T16:45:25Z</cp:lastPrinted>
  <dcterms:created xsi:type="dcterms:W3CDTF">2020-01-30T10:23:51Z</dcterms:created>
  <dcterms:modified xsi:type="dcterms:W3CDTF">2022-03-07T13:40:00Z</dcterms:modified>
</cp:coreProperties>
</file>